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 IV wersja 5.11.2007podział" sheetId="1" r:id="rId1"/>
  </sheets>
  <definedNames>
    <definedName name="_xlnm.Print_Area" localSheetId="0">' IV wersja 5.11.2007podział'!$A$1:$E$119</definedName>
    <definedName name="_xlnm.Print_Titles" localSheetId="0">' IV wersja 5.11.2007podział'!$5:$6</definedName>
  </definedNames>
  <calcPr fullCalcOnLoad="1"/>
</workbook>
</file>

<file path=xl/sharedStrings.xml><?xml version="1.0" encoding="utf-8"?>
<sst xmlns="http://schemas.openxmlformats.org/spreadsheetml/2006/main" count="126" uniqueCount="80">
  <si>
    <t>Treść</t>
  </si>
  <si>
    <t>Miasto</t>
  </si>
  <si>
    <t>Powiat</t>
  </si>
  <si>
    <t>020</t>
  </si>
  <si>
    <t>Leśnictwo</t>
  </si>
  <si>
    <t>wpływy z różnych dochodów /§ 0970/</t>
  </si>
  <si>
    <t>400</t>
  </si>
  <si>
    <t>Wytwarzanie i zaopatrywanie w energię elektryczną, gaz i wodę</t>
  </si>
  <si>
    <t>700</t>
  </si>
  <si>
    <t>Gospodarka mieszkaniowa</t>
  </si>
  <si>
    <t>Działalność usługowa</t>
  </si>
  <si>
    <t>wpływy z różnych opłat /§ 0690/</t>
  </si>
  <si>
    <t>Administracja publiczna</t>
  </si>
  <si>
    <t>Urzędy naczelnych organów władzy państwowej, kontroli i ochrony prawa oraz sądownictwa</t>
  </si>
  <si>
    <t>Bezpieczeństwo publiczne i ochrona przeciwpożarowa</t>
  </si>
  <si>
    <t>Dochody od osób prawnych, od osób fizycznych i od innych jednostek nieposiadających osobowości prawnej oraz wydatki związane z ich poborem</t>
  </si>
  <si>
    <t>wpływy z opłaty skarbowej /§ 0410/</t>
  </si>
  <si>
    <t>wpływy z opłaty targowej /§ 0430/</t>
  </si>
  <si>
    <t>Różne rozliczenia</t>
  </si>
  <si>
    <t>Oświata i wychowanie</t>
  </si>
  <si>
    <t>dotacje celowe otrzymane z budżetu państwa na realizację bieżących zadań własnych powiatu /§ 2130/</t>
  </si>
  <si>
    <t>Ochrona zdrowia</t>
  </si>
  <si>
    <t>Pomoc społeczna</t>
  </si>
  <si>
    <t>Pozostałe zadania w zakresie polityki społecznej</t>
  </si>
  <si>
    <t>Edukacyjna opieka wychowawcza</t>
  </si>
  <si>
    <t>Gospodarka komunalna i ochrona środowiska</t>
  </si>
  <si>
    <t>DOCHODY OGÓŁEM</t>
  </si>
  <si>
    <t>600</t>
  </si>
  <si>
    <t>Transport i łączność</t>
  </si>
  <si>
    <t xml:space="preserve">wpływy z różnych dochodów /§ 0970/ </t>
  </si>
  <si>
    <t>rekompensaty utraconych dochodów w podatkach i opłatach lokalnych /§ 2680/</t>
  </si>
  <si>
    <t xml:space="preserve"> </t>
  </si>
  <si>
    <t>subwencje ogólne z budżetu państwa /§ 2920/</t>
  </si>
  <si>
    <t xml:space="preserve">wpływy z usług /§ 0830/ </t>
  </si>
  <si>
    <t>opłata od posiadania psów /§ 0370/</t>
  </si>
  <si>
    <t xml:space="preserve"> dochody bieżące</t>
  </si>
  <si>
    <t xml:space="preserve"> dochody majątkowe</t>
  </si>
  <si>
    <t>Kalisz</t>
  </si>
  <si>
    <t>/w zł, gr/</t>
  </si>
  <si>
    <t>Dział</t>
  </si>
  <si>
    <t>dotacje celowe otrzymane z budżetu państwa na inwestycje i zakupy inwestycyjne realizowane przez powiat na podstawie porozumień z organami administracji rządowej /§ 6423/</t>
  </si>
  <si>
    <t>wpływy z opłat za zarząd, użytkowanie i użytkowanie wieczyste nieruchomości /§ 0470/</t>
  </si>
  <si>
    <t>pozostałe odsetki /§ 0920/</t>
  </si>
  <si>
    <t>wpływy z opłaty komunikacyjnej /§ 0420/</t>
  </si>
  <si>
    <t>wpływy z usług /§ 0830/</t>
  </si>
  <si>
    <t>wpływy od rodziców z tytułu odpłatności za utrzymanie dzieci (wychowanków) w placówkach opiekuńczo - wychowawczych  /§ 0680/</t>
  </si>
  <si>
    <t>środki z Funduszu Pracy otrzymane przez powiat z przeznaczeniem na finansowanie kosztów wynagrodzenia i składek na ubezpieczenia społeczne pracowników PUP /§ 2690/</t>
  </si>
  <si>
    <t xml:space="preserve">dochody ze zbycia praw majątkowych  /§ 0780/ </t>
  </si>
  <si>
    <t xml:space="preserve">wpływy z dywidend /§ 0740/ </t>
  </si>
  <si>
    <t>wpływy z tytułu przekształcenia prawa użytkowania wieczystego przysługującego osobom fizycznym w prawo własności /§ 0760/</t>
  </si>
  <si>
    <t>podatek od nieruchomości /§ 0310/</t>
  </si>
  <si>
    <t>podatek rolny  /§ 0320/</t>
  </si>
  <si>
    <t>podatek leśny /§ 0330/</t>
  </si>
  <si>
    <t>podatek od środków transportowych /§ 0340/</t>
  </si>
  <si>
    <t>podatek od działalności gospodarczej osób fizycznych, opłacany w formie karty podatkowej /§ 0350/</t>
  </si>
  <si>
    <t>podatek od spadków i darowizn /§ 0360/</t>
  </si>
  <si>
    <t>wpływy z opłat za wydawanie zezwoleń na sprzedaż alkoholu /§ 0480/</t>
  </si>
  <si>
    <t>podatek od czynności cywilnoprawnych /§ 0500/</t>
  </si>
  <si>
    <t xml:space="preserve">wpłaty z zysku jednoosobowych spółek Skarbu Państwa lub spółek jednostek samorządu terytorialnego  /§ 0730/ </t>
  </si>
  <si>
    <t xml:space="preserve">dochody z najmu i dzierżawy składników majątkowych Skarbu Państwa, jednostek samorządu terytorialnego lub innych jednostek zaliczanych do sektora finansów publicznych oraz innych umów o podobnym charakterze /§ 0750/  </t>
  </si>
  <si>
    <t>środki na dofinansowanie własnych inwestycji gmin (związków gmin), powiatów (związków powiatów), samorządów województw, pozyskane z innych źródeł /§ 6290/</t>
  </si>
  <si>
    <t>dotacje celowe otrzymane z budżetu państwa na zadania bieżące z zakresu administracji rządowej oraz inne zadania zlecone ustawami realizowane przez powiat /§ 2110/</t>
  </si>
  <si>
    <t>dochody jednostek samorządu terytorialnego związane z realizacją zadań z zakresu administracji rządowej oraz inne zadania zlecona ustawami /§ 2360/</t>
  </si>
  <si>
    <t>dotacje celowe otrzymane z budżetu państwa na zadania bieżące z zakresu administracji rządowej oraz inne zadania zlecone ustawami przez powiat /§ 2110/</t>
  </si>
  <si>
    <t>dotacje celowe otrzymane z budżetu państwa na zadania bieżące realizowane przez powiat na podstawie porozumień z organami administracji rządowej /§ 2120/</t>
  </si>
  <si>
    <t>dochody jednostek samorządu terytorialnego związane z realizacją zadań z zakresu administracji rządowej oraz innych zadań zleconych ustawami /§ 2360/</t>
  </si>
  <si>
    <t>dotacje celowe otrzymane z budżetu państwa na realizację zadań bieżących z zakresu administracji rządowej oraz innych zadań zleconych gminie (związkom gmin) ustawami /§ 2010/</t>
  </si>
  <si>
    <t>grzywny, mandaty i inne kary pieniężne od osób fizycznych /§ 0570/</t>
  </si>
  <si>
    <t>udziały we wpływach z podatku dochodowego od osób prawnych /§ 0020/</t>
  </si>
  <si>
    <t>wpływy z innych lokalnych opłat pobieranych przez jednostki samorządu terytorialnego na podstawie odrębnych ustaw /§ 0490/</t>
  </si>
  <si>
    <t>dotacje celowe otrzymane z budżetu państwa na realizację własnych zadań bieżących gmin (związków gmin) /§ 2030/</t>
  </si>
  <si>
    <t>dotacje celowe otrzymane z powiatu na zadania bieżące realizowane na podstawie porozumień (umów) między jednostkami samorządu terytorialnego /§ 2320/</t>
  </si>
  <si>
    <t>dotacje celowe otrzymane z powiatu na zadania bieżące realizowane na podstawie porozumień (umów) między jednostklami samorządu terytorilanego /§ 2320/</t>
  </si>
  <si>
    <t>środki na dofinansowanie własnych inwestycji gmin (związków gmin), powiatów (związków powiatów), samorządów województw, pozyskane z innych żródeł /§ 6298/</t>
  </si>
  <si>
    <t xml:space="preserve"> PLAN DOCHODÓW BUDŻETU KALISZA NA 2008 ROK                                                               </t>
  </si>
  <si>
    <t xml:space="preserve">wpływy z opłaty produktowej /§ 0400/ </t>
  </si>
  <si>
    <t>udziały we wpływach z podatku dochodowego od osób fizycznych /§ 0010/</t>
  </si>
  <si>
    <t>wpływy ze sprzedaży wyrobów /§ 0840/</t>
  </si>
  <si>
    <t>wpłaty z tytułu odpłatnego nabycia prawa własności oraz prawa użytkowania wieczystego nieruchomości /§ 0770/</t>
  </si>
  <si>
    <t>Załącznik Nr 1
do uchwały Nr XVIII/282/2007
Rady Miejskiej Kalisza
z dnia 27 grudnia 2007 r.
w sprawie uchwalenia budżetu Kalisza - 
Miasta na prawach powiatu na 2008 rok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</si>
</sst>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</numFmts>
  <fonts count="11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9.5"/>
      <name val="Arial CE"/>
      <family val="0"/>
    </font>
    <font>
      <b/>
      <sz val="9.5"/>
      <name val="Arial CE"/>
      <family val="0"/>
    </font>
    <font>
      <sz val="9"/>
      <color indexed="14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7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6" fillId="0" borderId="0" xfId="0" applyNumberFormat="1" applyFont="1" applyAlignment="1">
      <alignment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1" xfId="0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1" xfId="0" applyNumberFormat="1" applyFont="1" applyBorder="1" applyAlignment="1">
      <alignment/>
    </xf>
    <xf numFmtId="49" fontId="0" fillId="0" borderId="3" xfId="0" applyNumberFormat="1" applyFont="1" applyBorder="1" applyAlignment="1">
      <alignment/>
    </xf>
    <xf numFmtId="4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 wrapText="1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0" fillId="0" borderId="1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 wrapText="1"/>
    </xf>
    <xf numFmtId="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0" fontId="4" fillId="0" borderId="0" xfId="0" applyFont="1" applyAlignment="1">
      <alignment horizontal="right" wrapText="1"/>
    </xf>
    <xf numFmtId="0" fontId="6" fillId="0" borderId="0" xfId="0" applyFont="1" applyFill="1" applyAlignment="1">
      <alignment vertical="center"/>
    </xf>
    <xf numFmtId="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49" fontId="0" fillId="0" borderId="4" xfId="0" applyNumberFormat="1" applyFon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/>
    </xf>
    <xf numFmtId="3" fontId="5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3" fontId="5" fillId="0" borderId="1" xfId="0" applyNumberFormat="1" applyFont="1" applyBorder="1" applyAlignment="1">
      <alignment vertical="center"/>
    </xf>
    <xf numFmtId="49" fontId="0" fillId="0" borderId="4" xfId="0" applyNumberFormat="1" applyFon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4" xfId="0" applyNumberFormat="1" applyFont="1" applyBorder="1" applyAlignment="1">
      <alignment horizontal="left"/>
    </xf>
    <xf numFmtId="49" fontId="0" fillId="0" borderId="5" xfId="0" applyNumberFormat="1" applyFont="1" applyBorder="1" applyAlignment="1">
      <alignment horizontal="left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view="pageBreakPreview" zoomScaleSheetLayoutView="100" workbookViewId="0" topLeftCell="A1">
      <selection activeCell="G18" sqref="G18"/>
    </sheetView>
  </sheetViews>
  <sheetFormatPr defaultColWidth="9.00390625" defaultRowHeight="12.75"/>
  <cols>
    <col min="1" max="1" width="5.00390625" style="3" customWidth="1"/>
    <col min="2" max="2" width="49.375" style="12" customWidth="1"/>
    <col min="3" max="3" width="10.875" style="5" customWidth="1"/>
    <col min="4" max="5" width="10.875" style="31" customWidth="1"/>
    <col min="6" max="6" width="19.125" style="13" customWidth="1"/>
    <col min="7" max="7" width="3.625" style="0" customWidth="1"/>
    <col min="8" max="8" width="16.625" style="13" customWidth="1"/>
    <col min="9" max="9" width="14.00390625" style="0" customWidth="1"/>
  </cols>
  <sheetData>
    <row r="1" spans="2:5" ht="74.25" customHeight="1">
      <c r="B1" s="52"/>
      <c r="C1" s="86" t="s">
        <v>79</v>
      </c>
      <c r="D1" s="86"/>
      <c r="E1" s="86"/>
    </row>
    <row r="2" spans="2:5" ht="17.25" customHeight="1">
      <c r="B2" s="52"/>
      <c r="C2" s="51"/>
      <c r="D2" s="51"/>
      <c r="E2" s="51"/>
    </row>
    <row r="3" spans="1:5" ht="18.75" customHeight="1">
      <c r="A3" s="87" t="s">
        <v>74</v>
      </c>
      <c r="B3" s="87"/>
      <c r="C3" s="87"/>
      <c r="D3" s="87"/>
      <c r="E3" s="87"/>
    </row>
    <row r="4" spans="2:5" ht="15.75" customHeight="1">
      <c r="B4" s="8"/>
      <c r="E4" s="6" t="s">
        <v>38</v>
      </c>
    </row>
    <row r="5" spans="1:7" ht="35.25" customHeight="1">
      <c r="A5" s="56" t="s">
        <v>39</v>
      </c>
      <c r="B5" s="55" t="s">
        <v>0</v>
      </c>
      <c r="C5" s="7" t="s">
        <v>37</v>
      </c>
      <c r="D5" s="7" t="s">
        <v>1</v>
      </c>
      <c r="E5" s="7" t="s">
        <v>2</v>
      </c>
      <c r="F5" s="14"/>
      <c r="G5" s="1"/>
    </row>
    <row r="6" spans="1:8" s="15" customFormat="1" ht="9.7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53"/>
      <c r="G6" s="54"/>
      <c r="H6" s="16"/>
    </row>
    <row r="7" spans="1:8" s="3" customFormat="1" ht="12.75">
      <c r="A7" s="2" t="s">
        <v>3</v>
      </c>
      <c r="B7" s="9" t="s">
        <v>4</v>
      </c>
      <c r="C7" s="74">
        <f aca="true" t="shared" si="0" ref="C7:C34">SUM(D7,E7)</f>
        <v>30200</v>
      </c>
      <c r="D7" s="74">
        <f>SUM(D9,D10)</f>
        <v>30200</v>
      </c>
      <c r="E7" s="74">
        <f>SUM(E9,E10)</f>
        <v>0</v>
      </c>
      <c r="F7" s="33"/>
      <c r="G7" s="34"/>
      <c r="H7" s="19"/>
    </row>
    <row r="8" spans="1:8" s="23" customFormat="1" ht="12.75">
      <c r="A8" s="84" t="s">
        <v>35</v>
      </c>
      <c r="B8" s="85"/>
      <c r="C8" s="75">
        <f t="shared" si="0"/>
        <v>30200</v>
      </c>
      <c r="D8" s="75">
        <f>SUM(D9:D10)</f>
        <v>30200</v>
      </c>
      <c r="E8" s="75">
        <f>SUM(E9:E10)</f>
        <v>0</v>
      </c>
      <c r="F8" s="20"/>
      <c r="G8" s="21"/>
      <c r="H8" s="22"/>
    </row>
    <row r="9" spans="1:8" s="3" customFormat="1" ht="51.75" customHeight="1">
      <c r="A9" s="35"/>
      <c r="B9" s="10" t="s">
        <v>59</v>
      </c>
      <c r="C9" s="75">
        <f t="shared" si="0"/>
        <v>200</v>
      </c>
      <c r="D9" s="75">
        <v>200</v>
      </c>
      <c r="E9" s="75">
        <v>0</v>
      </c>
      <c r="F9" s="33"/>
      <c r="G9" s="34"/>
      <c r="H9" s="19"/>
    </row>
    <row r="10" spans="1:8" s="3" customFormat="1" ht="13.5" customHeight="1">
      <c r="A10" s="36"/>
      <c r="B10" s="11" t="s">
        <v>77</v>
      </c>
      <c r="C10" s="75">
        <f t="shared" si="0"/>
        <v>30000</v>
      </c>
      <c r="D10" s="76">
        <v>30000</v>
      </c>
      <c r="E10" s="76">
        <v>0</v>
      </c>
      <c r="F10" s="33"/>
      <c r="G10" s="34"/>
      <c r="H10" s="19"/>
    </row>
    <row r="11" spans="1:8" s="40" customFormat="1" ht="26.25" customHeight="1">
      <c r="A11" s="57" t="s">
        <v>6</v>
      </c>
      <c r="B11" s="58" t="s">
        <v>7</v>
      </c>
      <c r="C11" s="77">
        <f t="shared" si="0"/>
        <v>178000</v>
      </c>
      <c r="D11" s="78">
        <f>SUM(D12)</f>
        <v>178000</v>
      </c>
      <c r="E11" s="77">
        <f>SUM(E13)</f>
        <v>0</v>
      </c>
      <c r="F11" s="37"/>
      <c r="G11" s="42"/>
      <c r="H11" s="39"/>
    </row>
    <row r="12" spans="1:8" s="40" customFormat="1" ht="12.75" customHeight="1">
      <c r="A12" s="82" t="s">
        <v>36</v>
      </c>
      <c r="B12" s="83"/>
      <c r="C12" s="79">
        <f t="shared" si="0"/>
        <v>178000</v>
      </c>
      <c r="D12" s="80">
        <f>SUM(D13)</f>
        <v>178000</v>
      </c>
      <c r="E12" s="80">
        <f>SUM(E13)</f>
        <v>0</v>
      </c>
      <c r="F12" s="37"/>
      <c r="G12" s="42"/>
      <c r="H12" s="39"/>
    </row>
    <row r="13" spans="1:8" s="40" customFormat="1" ht="38.25" customHeight="1">
      <c r="A13" s="28"/>
      <c r="B13" s="24" t="s">
        <v>60</v>
      </c>
      <c r="C13" s="79">
        <f t="shared" si="0"/>
        <v>178000</v>
      </c>
      <c r="D13" s="79">
        <v>178000</v>
      </c>
      <c r="E13" s="79">
        <v>0</v>
      </c>
      <c r="F13" s="37"/>
      <c r="G13" s="42"/>
      <c r="H13" s="39"/>
    </row>
    <row r="14" spans="1:8" s="65" customFormat="1" ht="13.5" customHeight="1">
      <c r="A14" s="61" t="s">
        <v>27</v>
      </c>
      <c r="B14" s="58" t="s">
        <v>28</v>
      </c>
      <c r="C14" s="77">
        <f t="shared" si="0"/>
        <v>731000</v>
      </c>
      <c r="D14" s="77">
        <f>SUM(D15,D17)</f>
        <v>60000</v>
      </c>
      <c r="E14" s="77">
        <f>SUM(E15,E17)</f>
        <v>671000</v>
      </c>
      <c r="F14" s="62"/>
      <c r="G14" s="63"/>
      <c r="H14" s="64"/>
    </row>
    <row r="15" spans="1:8" s="69" customFormat="1" ht="12.75" customHeight="1">
      <c r="A15" s="59" t="s">
        <v>35</v>
      </c>
      <c r="B15" s="60"/>
      <c r="C15" s="79">
        <f t="shared" si="0"/>
        <v>60000</v>
      </c>
      <c r="D15" s="79">
        <f>SUM(D16:D16)</f>
        <v>60000</v>
      </c>
      <c r="E15" s="79">
        <f>SUM(E16:E16)</f>
        <v>0</v>
      </c>
      <c r="F15" s="66"/>
      <c r="G15" s="67"/>
      <c r="H15" s="68"/>
    </row>
    <row r="16" spans="1:8" s="40" customFormat="1" ht="51.75" customHeight="1">
      <c r="A16" s="41"/>
      <c r="B16" s="10" t="s">
        <v>59</v>
      </c>
      <c r="C16" s="79">
        <f t="shared" si="0"/>
        <v>60000</v>
      </c>
      <c r="D16" s="79">
        <v>60000</v>
      </c>
      <c r="E16" s="79">
        <v>0</v>
      </c>
      <c r="F16" s="37"/>
      <c r="G16" s="42"/>
      <c r="H16" s="39"/>
    </row>
    <row r="17" spans="1:8" s="40" customFormat="1" ht="12.75" customHeight="1">
      <c r="A17" s="82" t="s">
        <v>36</v>
      </c>
      <c r="B17" s="83"/>
      <c r="C17" s="79">
        <f t="shared" si="0"/>
        <v>671000</v>
      </c>
      <c r="D17" s="79">
        <f>SUM(D18:D18)</f>
        <v>0</v>
      </c>
      <c r="E17" s="79">
        <f>SUM(E18:E18)</f>
        <v>671000</v>
      </c>
      <c r="F17" s="37"/>
      <c r="G17" s="42"/>
      <c r="H17" s="39"/>
    </row>
    <row r="18" spans="1:8" s="40" customFormat="1" ht="39" customHeight="1">
      <c r="A18" s="41"/>
      <c r="B18" s="24" t="s">
        <v>40</v>
      </c>
      <c r="C18" s="79">
        <f t="shared" si="0"/>
        <v>671000</v>
      </c>
      <c r="D18" s="79">
        <v>0</v>
      </c>
      <c r="E18" s="79">
        <v>671000</v>
      </c>
      <c r="F18" s="37"/>
      <c r="G18" s="42"/>
      <c r="H18" s="39"/>
    </row>
    <row r="19" spans="1:8" s="40" customFormat="1" ht="13.5" customHeight="1">
      <c r="A19" s="61" t="s">
        <v>8</v>
      </c>
      <c r="B19" s="70" t="s">
        <v>9</v>
      </c>
      <c r="C19" s="77">
        <f t="shared" si="0"/>
        <v>11395630</v>
      </c>
      <c r="D19" s="77">
        <f>SUM(D20,D25)</f>
        <v>9253130</v>
      </c>
      <c r="E19" s="77">
        <f>SUM(E20,E25)</f>
        <v>2142500</v>
      </c>
      <c r="F19" s="37"/>
      <c r="G19" s="42"/>
      <c r="H19" s="39"/>
    </row>
    <row r="20" spans="1:8" s="69" customFormat="1" ht="12.75" customHeight="1">
      <c r="A20" s="82" t="s">
        <v>35</v>
      </c>
      <c r="B20" s="83"/>
      <c r="C20" s="79">
        <f t="shared" si="0"/>
        <v>4574630</v>
      </c>
      <c r="D20" s="79">
        <f>SUM(D21:D22,D23:D24)</f>
        <v>2432130</v>
      </c>
      <c r="E20" s="79">
        <f>SUM(E21:E22,E23:E24)</f>
        <v>2142500</v>
      </c>
      <c r="F20" s="66"/>
      <c r="G20" s="67"/>
      <c r="H20" s="68"/>
    </row>
    <row r="21" spans="1:8" s="40" customFormat="1" ht="25.5" customHeight="1">
      <c r="A21" s="41"/>
      <c r="B21" s="24" t="s">
        <v>41</v>
      </c>
      <c r="C21" s="79">
        <f t="shared" si="0"/>
        <v>944500</v>
      </c>
      <c r="D21" s="79">
        <v>932000</v>
      </c>
      <c r="E21" s="79">
        <v>12500</v>
      </c>
      <c r="F21" s="43"/>
      <c r="G21" s="42"/>
      <c r="H21" s="39"/>
    </row>
    <row r="22" spans="1:8" s="40" customFormat="1" ht="51.75" customHeight="1">
      <c r="A22" s="41"/>
      <c r="B22" s="10" t="s">
        <v>59</v>
      </c>
      <c r="C22" s="79">
        <f t="shared" si="0"/>
        <v>1500130</v>
      </c>
      <c r="D22" s="79">
        <v>1500130</v>
      </c>
      <c r="E22" s="79">
        <v>0</v>
      </c>
      <c r="F22" s="43"/>
      <c r="G22" s="42"/>
      <c r="H22" s="39"/>
    </row>
    <row r="23" spans="1:8" s="40" customFormat="1" ht="38.25" customHeight="1">
      <c r="A23" s="26"/>
      <c r="B23" s="24" t="s">
        <v>61</v>
      </c>
      <c r="C23" s="79">
        <f t="shared" si="0"/>
        <v>130000</v>
      </c>
      <c r="D23" s="79">
        <v>0</v>
      </c>
      <c r="E23" s="79">
        <v>130000</v>
      </c>
      <c r="F23" s="37"/>
      <c r="G23" s="38"/>
      <c r="H23" s="39"/>
    </row>
    <row r="24" spans="1:8" s="40" customFormat="1" ht="37.5" customHeight="1">
      <c r="A24" s="41"/>
      <c r="B24" s="25" t="s">
        <v>62</v>
      </c>
      <c r="C24" s="79">
        <f t="shared" si="0"/>
        <v>2000000</v>
      </c>
      <c r="D24" s="79">
        <v>0</v>
      </c>
      <c r="E24" s="79">
        <f>999750+1000250</f>
        <v>2000000</v>
      </c>
      <c r="F24" s="37"/>
      <c r="G24" s="42"/>
      <c r="H24" s="39"/>
    </row>
    <row r="25" spans="1:8" s="40" customFormat="1" ht="12.75" customHeight="1">
      <c r="A25" s="82" t="s">
        <v>36</v>
      </c>
      <c r="B25" s="83"/>
      <c r="C25" s="79">
        <f t="shared" si="0"/>
        <v>6821000</v>
      </c>
      <c r="D25" s="79">
        <f>SUM(D26:D27)</f>
        <v>6821000</v>
      </c>
      <c r="E25" s="79">
        <f>SUM(E26:E27)</f>
        <v>0</v>
      </c>
      <c r="F25" s="37"/>
      <c r="G25" s="42"/>
      <c r="H25" s="39"/>
    </row>
    <row r="26" spans="1:8" s="40" customFormat="1" ht="26.25" customHeight="1">
      <c r="A26" s="41"/>
      <c r="B26" s="24" t="s">
        <v>49</v>
      </c>
      <c r="C26" s="79">
        <f t="shared" si="0"/>
        <v>821000</v>
      </c>
      <c r="D26" s="79">
        <v>821000</v>
      </c>
      <c r="E26" s="79">
        <v>0</v>
      </c>
      <c r="F26" s="37"/>
      <c r="G26" s="42"/>
      <c r="H26" s="39"/>
    </row>
    <row r="27" spans="1:8" s="40" customFormat="1" ht="26.25" customHeight="1">
      <c r="A27" s="41"/>
      <c r="B27" s="24" t="s">
        <v>78</v>
      </c>
      <c r="C27" s="79">
        <f t="shared" si="0"/>
        <v>6000000</v>
      </c>
      <c r="D27" s="79">
        <f>5000000+1000000</f>
        <v>6000000</v>
      </c>
      <c r="E27" s="79">
        <v>0</v>
      </c>
      <c r="F27" s="37"/>
      <c r="G27" s="42"/>
      <c r="H27" s="39"/>
    </row>
    <row r="28" spans="1:8" s="40" customFormat="1" ht="13.5" customHeight="1">
      <c r="A28" s="71">
        <v>710</v>
      </c>
      <c r="B28" s="58" t="s">
        <v>10</v>
      </c>
      <c r="C28" s="77">
        <f t="shared" si="0"/>
        <v>536300</v>
      </c>
      <c r="D28" s="77">
        <f>SUM(D29)</f>
        <v>56000</v>
      </c>
      <c r="E28" s="77">
        <f>SUM(E29)</f>
        <v>480300</v>
      </c>
      <c r="F28" s="37"/>
      <c r="G28" s="42"/>
      <c r="H28" s="39"/>
    </row>
    <row r="29" spans="1:8" s="69" customFormat="1" ht="12.75" customHeight="1">
      <c r="A29" s="82" t="s">
        <v>35</v>
      </c>
      <c r="B29" s="83"/>
      <c r="C29" s="79">
        <f t="shared" si="0"/>
        <v>536300</v>
      </c>
      <c r="D29" s="79">
        <f>SUM(D30:D31)</f>
        <v>56000</v>
      </c>
      <c r="E29" s="79">
        <f>SUM(E30:E31)</f>
        <v>480300</v>
      </c>
      <c r="F29" s="66"/>
      <c r="G29" s="67"/>
      <c r="H29" s="68"/>
    </row>
    <row r="30" spans="1:8" s="40" customFormat="1" ht="12" customHeight="1">
      <c r="A30" s="26"/>
      <c r="B30" s="24" t="s">
        <v>5</v>
      </c>
      <c r="C30" s="79">
        <f t="shared" si="0"/>
        <v>56000</v>
      </c>
      <c r="D30" s="79">
        <v>56000</v>
      </c>
      <c r="E30" s="79">
        <v>0</v>
      </c>
      <c r="F30" s="37"/>
      <c r="G30" s="42"/>
      <c r="H30" s="39"/>
    </row>
    <row r="31" spans="1:8" s="40" customFormat="1" ht="38.25" customHeight="1">
      <c r="A31" s="26"/>
      <c r="B31" s="24" t="s">
        <v>63</v>
      </c>
      <c r="C31" s="79">
        <f t="shared" si="0"/>
        <v>480300</v>
      </c>
      <c r="D31" s="79">
        <v>0</v>
      </c>
      <c r="E31" s="79">
        <f>98300+12000+370000</f>
        <v>480300</v>
      </c>
      <c r="F31" s="43"/>
      <c r="G31" s="38"/>
      <c r="H31" s="39"/>
    </row>
    <row r="32" spans="1:8" s="40" customFormat="1" ht="13.5" customHeight="1">
      <c r="A32" s="71">
        <v>750</v>
      </c>
      <c r="B32" s="58" t="s">
        <v>12</v>
      </c>
      <c r="C32" s="77">
        <f t="shared" si="0"/>
        <v>974850</v>
      </c>
      <c r="D32" s="77">
        <f>SUM(D33)</f>
        <v>681750</v>
      </c>
      <c r="E32" s="77">
        <f>SUM(E33)</f>
        <v>293100</v>
      </c>
      <c r="F32" s="37"/>
      <c r="G32" s="42"/>
      <c r="H32" s="39"/>
    </row>
    <row r="33" spans="1:8" s="69" customFormat="1" ht="12.75" customHeight="1">
      <c r="A33" s="82" t="s">
        <v>35</v>
      </c>
      <c r="B33" s="83"/>
      <c r="C33" s="79">
        <f t="shared" si="0"/>
        <v>974850</v>
      </c>
      <c r="D33" s="79">
        <f>SUM(D34,D35:D36,D37:D40)</f>
        <v>681750</v>
      </c>
      <c r="E33" s="79">
        <f>SUM(E34,E35:E36,E37:E40)</f>
        <v>293100</v>
      </c>
      <c r="F33" s="66"/>
      <c r="G33" s="67"/>
      <c r="H33" s="68"/>
    </row>
    <row r="34" spans="1:8" s="40" customFormat="1" ht="13.5" customHeight="1">
      <c r="A34" s="26" t="s">
        <v>31</v>
      </c>
      <c r="B34" s="24" t="s">
        <v>11</v>
      </c>
      <c r="C34" s="79">
        <f t="shared" si="0"/>
        <v>7400</v>
      </c>
      <c r="D34" s="79">
        <v>2000</v>
      </c>
      <c r="E34" s="79">
        <v>5400</v>
      </c>
      <c r="F34" s="37"/>
      <c r="G34" s="42"/>
      <c r="H34" s="39"/>
    </row>
    <row r="35" spans="1:8" s="40" customFormat="1" ht="51.75" customHeight="1">
      <c r="A35" s="41"/>
      <c r="B35" s="10" t="s">
        <v>59</v>
      </c>
      <c r="C35" s="79">
        <f aca="true" t="shared" si="1" ref="C35:C52">SUM(D35,E35)</f>
        <v>21900</v>
      </c>
      <c r="D35" s="79">
        <v>21900</v>
      </c>
      <c r="E35" s="79">
        <v>0</v>
      </c>
      <c r="F35" s="43"/>
      <c r="G35" s="42"/>
      <c r="H35" s="39"/>
    </row>
    <row r="36" spans="1:8" s="40" customFormat="1" ht="13.5" customHeight="1">
      <c r="A36" s="26"/>
      <c r="B36" s="24" t="s">
        <v>5</v>
      </c>
      <c r="C36" s="79">
        <f t="shared" si="1"/>
        <v>20900</v>
      </c>
      <c r="D36" s="79">
        <v>20900</v>
      </c>
      <c r="E36" s="79">
        <v>0</v>
      </c>
      <c r="F36" s="43"/>
      <c r="G36" s="42"/>
      <c r="H36" s="39"/>
    </row>
    <row r="37" spans="1:8" s="40" customFormat="1" ht="38.25" customHeight="1">
      <c r="A37" s="26"/>
      <c r="B37" s="24" t="s">
        <v>66</v>
      </c>
      <c r="C37" s="79">
        <f t="shared" si="1"/>
        <v>617200</v>
      </c>
      <c r="D37" s="79">
        <v>617200</v>
      </c>
      <c r="E37" s="79">
        <v>0</v>
      </c>
      <c r="F37" s="43"/>
      <c r="G37" s="42"/>
      <c r="H37" s="39"/>
    </row>
    <row r="38" spans="1:8" s="40" customFormat="1" ht="39" customHeight="1">
      <c r="A38" s="26"/>
      <c r="B38" s="24" t="s">
        <v>61</v>
      </c>
      <c r="C38" s="79">
        <f t="shared" si="1"/>
        <v>271700</v>
      </c>
      <c r="D38" s="79">
        <v>0</v>
      </c>
      <c r="E38" s="79">
        <f>231700+40000</f>
        <v>271700</v>
      </c>
      <c r="F38" s="37"/>
      <c r="G38" s="38"/>
      <c r="H38" s="39"/>
    </row>
    <row r="39" spans="1:8" s="40" customFormat="1" ht="38.25" customHeight="1">
      <c r="A39" s="26"/>
      <c r="B39" s="24" t="s">
        <v>64</v>
      </c>
      <c r="C39" s="79">
        <f t="shared" si="1"/>
        <v>16000</v>
      </c>
      <c r="D39" s="79">
        <v>0</v>
      </c>
      <c r="E39" s="79">
        <v>16000</v>
      </c>
      <c r="F39" s="37"/>
      <c r="G39" s="38"/>
      <c r="H39" s="39"/>
    </row>
    <row r="40" spans="1:8" s="40" customFormat="1" ht="37.5" customHeight="1">
      <c r="A40" s="41"/>
      <c r="B40" s="25" t="s">
        <v>65</v>
      </c>
      <c r="C40" s="79">
        <f t="shared" si="1"/>
        <v>19750</v>
      </c>
      <c r="D40" s="79">
        <f>27500-7750</f>
        <v>19750</v>
      </c>
      <c r="E40" s="79">
        <v>0</v>
      </c>
      <c r="F40" s="37"/>
      <c r="G40" s="42"/>
      <c r="H40" s="39"/>
    </row>
    <row r="41" spans="1:8" s="40" customFormat="1" ht="27" customHeight="1">
      <c r="A41" s="27">
        <v>751</v>
      </c>
      <c r="B41" s="58" t="s">
        <v>13</v>
      </c>
      <c r="C41" s="77">
        <f t="shared" si="1"/>
        <v>17905</v>
      </c>
      <c r="D41" s="77">
        <f>SUM(D43)</f>
        <v>17905</v>
      </c>
      <c r="E41" s="77">
        <f>SUM(E43:E43)</f>
        <v>0</v>
      </c>
      <c r="F41" s="37"/>
      <c r="G41" s="42"/>
      <c r="H41" s="39"/>
    </row>
    <row r="42" spans="1:8" s="69" customFormat="1" ht="12.75" customHeight="1">
      <c r="A42" s="82" t="s">
        <v>35</v>
      </c>
      <c r="B42" s="83"/>
      <c r="C42" s="79">
        <f t="shared" si="1"/>
        <v>17905</v>
      </c>
      <c r="D42" s="79">
        <f>SUM(D43)</f>
        <v>17905</v>
      </c>
      <c r="E42" s="79">
        <f>SUM(E43)</f>
        <v>0</v>
      </c>
      <c r="F42" s="66"/>
      <c r="G42" s="67"/>
      <c r="H42" s="68"/>
    </row>
    <row r="43" spans="1:8" s="40" customFormat="1" ht="39.75" customHeight="1">
      <c r="A43" s="27"/>
      <c r="B43" s="24" t="s">
        <v>66</v>
      </c>
      <c r="C43" s="79">
        <f t="shared" si="1"/>
        <v>17905</v>
      </c>
      <c r="D43" s="79">
        <v>17905</v>
      </c>
      <c r="E43" s="79">
        <v>0</v>
      </c>
      <c r="F43" s="43"/>
      <c r="G43" s="42"/>
      <c r="H43" s="39"/>
    </row>
    <row r="44" spans="1:8" s="40" customFormat="1" ht="13.5" customHeight="1">
      <c r="A44" s="27">
        <v>754</v>
      </c>
      <c r="B44" s="72" t="s">
        <v>14</v>
      </c>
      <c r="C44" s="77">
        <f t="shared" si="1"/>
        <v>7623950</v>
      </c>
      <c r="D44" s="77">
        <f>SUM(D45,)</f>
        <v>70000</v>
      </c>
      <c r="E44" s="77">
        <f>SUM(E45,)</f>
        <v>7553950</v>
      </c>
      <c r="F44" s="37"/>
      <c r="G44" s="42"/>
      <c r="H44" s="39"/>
    </row>
    <row r="45" spans="1:8" s="69" customFormat="1" ht="12.75" customHeight="1">
      <c r="A45" s="82" t="s">
        <v>35</v>
      </c>
      <c r="B45" s="83"/>
      <c r="C45" s="79">
        <f t="shared" si="1"/>
        <v>7623950</v>
      </c>
      <c r="D45" s="79">
        <f>SUM(D46:D48)</f>
        <v>70000</v>
      </c>
      <c r="E45" s="79">
        <f>SUM(E46:E48)</f>
        <v>7553950</v>
      </c>
      <c r="F45" s="66"/>
      <c r="G45" s="67"/>
      <c r="H45" s="68"/>
    </row>
    <row r="46" spans="1:8" s="40" customFormat="1" ht="25.5">
      <c r="A46" s="26"/>
      <c r="B46" s="24" t="s">
        <v>67</v>
      </c>
      <c r="C46" s="79">
        <f t="shared" si="1"/>
        <v>70000</v>
      </c>
      <c r="D46" s="79">
        <v>70000</v>
      </c>
      <c r="E46" s="79">
        <v>0</v>
      </c>
      <c r="F46" s="37"/>
      <c r="G46" s="42"/>
      <c r="H46" s="39"/>
    </row>
    <row r="47" spans="1:8" s="40" customFormat="1" ht="39" customHeight="1">
      <c r="A47" s="26"/>
      <c r="B47" s="24" t="s">
        <v>61</v>
      </c>
      <c r="C47" s="79">
        <f t="shared" si="1"/>
        <v>7553000</v>
      </c>
      <c r="D47" s="79">
        <v>0</v>
      </c>
      <c r="E47" s="79">
        <v>7553000</v>
      </c>
      <c r="F47" s="37"/>
      <c r="G47" s="38"/>
      <c r="H47" s="39"/>
    </row>
    <row r="48" spans="1:8" s="40" customFormat="1" ht="38.25" customHeight="1">
      <c r="A48" s="41"/>
      <c r="B48" s="25" t="s">
        <v>65</v>
      </c>
      <c r="C48" s="79">
        <f t="shared" si="1"/>
        <v>950</v>
      </c>
      <c r="D48" s="79">
        <v>0</v>
      </c>
      <c r="E48" s="79">
        <f>975-25</f>
        <v>950</v>
      </c>
      <c r="F48" s="37"/>
      <c r="G48" s="42"/>
      <c r="H48" s="39"/>
    </row>
    <row r="49" spans="1:8" s="40" customFormat="1" ht="39" customHeight="1">
      <c r="A49" s="27">
        <v>756</v>
      </c>
      <c r="B49" s="58" t="s">
        <v>15</v>
      </c>
      <c r="C49" s="77">
        <f t="shared" si="1"/>
        <v>150679518</v>
      </c>
      <c r="D49" s="77">
        <f>SUM(D50,D69)</f>
        <v>130799136</v>
      </c>
      <c r="E49" s="77">
        <f>SUM(E50,E69)</f>
        <v>19880382</v>
      </c>
      <c r="F49" s="37"/>
      <c r="G49" s="42"/>
      <c r="H49" s="39"/>
    </row>
    <row r="50" spans="1:8" s="69" customFormat="1" ht="12.75" customHeight="1">
      <c r="A50" s="82" t="s">
        <v>35</v>
      </c>
      <c r="B50" s="83"/>
      <c r="C50" s="79">
        <f t="shared" si="1"/>
        <v>146679518</v>
      </c>
      <c r="D50" s="79">
        <f>SUM(D51:D64,D65:D68)</f>
        <v>126799136</v>
      </c>
      <c r="E50" s="79">
        <f>SUM(E51:E64,E65:E68)</f>
        <v>19880382</v>
      </c>
      <c r="F50" s="66"/>
      <c r="G50" s="67"/>
      <c r="H50" s="68"/>
    </row>
    <row r="51" spans="1:8" s="40" customFormat="1" ht="25.5" customHeight="1">
      <c r="A51" s="26"/>
      <c r="B51" s="24" t="s">
        <v>76</v>
      </c>
      <c r="C51" s="79">
        <f t="shared" si="1"/>
        <v>78563704</v>
      </c>
      <c r="D51" s="79">
        <v>61334822</v>
      </c>
      <c r="E51" s="79">
        <v>17228882</v>
      </c>
      <c r="F51" s="37"/>
      <c r="G51" s="42"/>
      <c r="H51" s="39"/>
    </row>
    <row r="52" spans="1:8" s="40" customFormat="1" ht="26.25" customHeight="1">
      <c r="A52" s="26"/>
      <c r="B52" s="24" t="s">
        <v>68</v>
      </c>
      <c r="C52" s="79">
        <f t="shared" si="1"/>
        <v>6000000</v>
      </c>
      <c r="D52" s="79">
        <f>4100000+800000</f>
        <v>4900000</v>
      </c>
      <c r="E52" s="79">
        <f>900000+200000</f>
        <v>1100000</v>
      </c>
      <c r="F52" s="37"/>
      <c r="G52" s="42"/>
      <c r="H52" s="39"/>
    </row>
    <row r="53" spans="1:8" s="40" customFormat="1" ht="13.5" customHeight="1">
      <c r="A53" s="26"/>
      <c r="B53" s="24" t="s">
        <v>50</v>
      </c>
      <c r="C53" s="79">
        <f aca="true" t="shared" si="2" ref="C53:C80">SUM(D53,E53)</f>
        <v>40150000</v>
      </c>
      <c r="D53" s="79">
        <f>31150000+8800000+200000</f>
        <v>40150000</v>
      </c>
      <c r="E53" s="79">
        <v>0</v>
      </c>
      <c r="F53" s="37"/>
      <c r="G53" s="42"/>
      <c r="H53" s="39"/>
    </row>
    <row r="54" spans="1:8" s="40" customFormat="1" ht="13.5" customHeight="1">
      <c r="A54" s="26"/>
      <c r="B54" s="24" t="s">
        <v>51</v>
      </c>
      <c r="C54" s="79">
        <f t="shared" si="2"/>
        <v>235000</v>
      </c>
      <c r="D54" s="79">
        <f>11000+224000</f>
        <v>235000</v>
      </c>
      <c r="E54" s="79">
        <v>0</v>
      </c>
      <c r="F54" s="37"/>
      <c r="G54" s="42"/>
      <c r="H54" s="39"/>
    </row>
    <row r="55" spans="1:8" s="40" customFormat="1" ht="12.75" customHeight="1">
      <c r="A55" s="26"/>
      <c r="B55" s="24" t="s">
        <v>52</v>
      </c>
      <c r="C55" s="79">
        <f t="shared" si="2"/>
        <v>2900</v>
      </c>
      <c r="D55" s="79">
        <f>2300+600</f>
        <v>2900</v>
      </c>
      <c r="E55" s="79">
        <v>0</v>
      </c>
      <c r="F55" s="37"/>
      <c r="G55" s="42"/>
      <c r="H55" s="39"/>
    </row>
    <row r="56" spans="1:8" s="40" customFormat="1" ht="13.5" customHeight="1">
      <c r="A56" s="26"/>
      <c r="B56" s="24" t="s">
        <v>53</v>
      </c>
      <c r="C56" s="79">
        <f t="shared" si="2"/>
        <v>3000000</v>
      </c>
      <c r="D56" s="79">
        <f>1650000+1050000+300000</f>
        <v>3000000</v>
      </c>
      <c r="E56" s="79">
        <v>0</v>
      </c>
      <c r="F56" s="37"/>
      <c r="G56" s="42"/>
      <c r="H56" s="39"/>
    </row>
    <row r="57" spans="1:8" s="40" customFormat="1" ht="26.25" customHeight="1">
      <c r="A57" s="28"/>
      <c r="B57" s="24" t="s">
        <v>54</v>
      </c>
      <c r="C57" s="79">
        <f t="shared" si="2"/>
        <v>240000</v>
      </c>
      <c r="D57" s="79">
        <v>240000</v>
      </c>
      <c r="E57" s="79">
        <v>0</v>
      </c>
      <c r="F57" s="37"/>
      <c r="G57" s="42"/>
      <c r="H57" s="39"/>
    </row>
    <row r="58" spans="1:8" s="40" customFormat="1" ht="13.5" customHeight="1">
      <c r="A58" s="28"/>
      <c r="B58" s="24" t="s">
        <v>55</v>
      </c>
      <c r="C58" s="79">
        <f t="shared" si="2"/>
        <v>400000</v>
      </c>
      <c r="D58" s="79">
        <v>400000</v>
      </c>
      <c r="E58" s="79">
        <v>0</v>
      </c>
      <c r="F58" s="37"/>
      <c r="G58" s="42"/>
      <c r="H58" s="39"/>
    </row>
    <row r="59" spans="1:8" s="40" customFormat="1" ht="13.5" customHeight="1">
      <c r="A59" s="28"/>
      <c r="B59" s="24" t="s">
        <v>34</v>
      </c>
      <c r="C59" s="79">
        <f t="shared" si="2"/>
        <v>104000</v>
      </c>
      <c r="D59" s="79">
        <v>104000</v>
      </c>
      <c r="E59" s="79">
        <v>0</v>
      </c>
      <c r="F59" s="37"/>
      <c r="G59" s="42"/>
      <c r="H59" s="39"/>
    </row>
    <row r="60" spans="1:8" s="40" customFormat="1" ht="13.5" customHeight="1">
      <c r="A60" s="28"/>
      <c r="B60" s="24" t="s">
        <v>16</v>
      </c>
      <c r="C60" s="79">
        <f t="shared" si="2"/>
        <v>3000000</v>
      </c>
      <c r="D60" s="79">
        <v>3000000</v>
      </c>
      <c r="E60" s="79">
        <v>0</v>
      </c>
      <c r="F60" s="37"/>
      <c r="G60" s="42"/>
      <c r="H60" s="39"/>
    </row>
    <row r="61" spans="1:8" s="40" customFormat="1" ht="13.5" customHeight="1">
      <c r="A61" s="26"/>
      <c r="B61" s="24" t="s">
        <v>43</v>
      </c>
      <c r="C61" s="79">
        <f t="shared" si="2"/>
        <v>1533700</v>
      </c>
      <c r="D61" s="79">
        <v>0</v>
      </c>
      <c r="E61" s="79">
        <v>1533700</v>
      </c>
      <c r="F61" s="37"/>
      <c r="G61" s="42"/>
      <c r="H61" s="39"/>
    </row>
    <row r="62" spans="1:8" s="40" customFormat="1" ht="13.5" customHeight="1">
      <c r="A62" s="28"/>
      <c r="B62" s="24" t="s">
        <v>17</v>
      </c>
      <c r="C62" s="79">
        <f t="shared" si="2"/>
        <v>3550000</v>
      </c>
      <c r="D62" s="79">
        <v>3550000</v>
      </c>
      <c r="E62" s="79">
        <v>0</v>
      </c>
      <c r="F62" s="37"/>
      <c r="G62" s="42"/>
      <c r="H62" s="39"/>
    </row>
    <row r="63" spans="1:8" s="40" customFormat="1" ht="25.5" customHeight="1">
      <c r="A63" s="26"/>
      <c r="B63" s="24" t="s">
        <v>56</v>
      </c>
      <c r="C63" s="79">
        <f t="shared" si="2"/>
        <v>1450000</v>
      </c>
      <c r="D63" s="79">
        <v>1450000</v>
      </c>
      <c r="E63" s="79">
        <v>0</v>
      </c>
      <c r="F63" s="37"/>
      <c r="G63" s="42"/>
      <c r="H63" s="39"/>
    </row>
    <row r="64" spans="1:8" s="40" customFormat="1" ht="38.25" customHeight="1">
      <c r="A64" s="26"/>
      <c r="B64" s="24" t="s">
        <v>69</v>
      </c>
      <c r="C64" s="79">
        <f t="shared" si="2"/>
        <v>2442800</v>
      </c>
      <c r="D64" s="79">
        <v>2425000</v>
      </c>
      <c r="E64" s="79">
        <v>17800</v>
      </c>
      <c r="F64" s="37"/>
      <c r="G64" s="42"/>
      <c r="H64" s="39"/>
    </row>
    <row r="65" spans="1:8" s="40" customFormat="1" ht="12.75" customHeight="1">
      <c r="A65" s="28"/>
      <c r="B65" s="24" t="s">
        <v>57</v>
      </c>
      <c r="C65" s="79">
        <f t="shared" si="2"/>
        <v>5200000</v>
      </c>
      <c r="D65" s="79">
        <f>12000+4550000+438000+200000</f>
        <v>5200000</v>
      </c>
      <c r="E65" s="79">
        <v>0</v>
      </c>
      <c r="F65" s="37"/>
      <c r="G65" s="42"/>
      <c r="H65" s="39"/>
    </row>
    <row r="66" spans="1:8" s="40" customFormat="1" ht="26.25" customHeight="1">
      <c r="A66" s="28"/>
      <c r="B66" s="24" t="s">
        <v>58</v>
      </c>
      <c r="C66" s="79">
        <f>SUM(D66,E66)</f>
        <v>497300</v>
      </c>
      <c r="D66" s="79">
        <v>497300</v>
      </c>
      <c r="E66" s="79">
        <v>0</v>
      </c>
      <c r="F66" s="37"/>
      <c r="G66" s="42"/>
      <c r="H66" s="39"/>
    </row>
    <row r="67" spans="1:8" s="40" customFormat="1" ht="13.5" customHeight="1">
      <c r="A67" s="28"/>
      <c r="B67" s="24" t="s">
        <v>48</v>
      </c>
      <c r="C67" s="79">
        <f t="shared" si="2"/>
        <v>102700</v>
      </c>
      <c r="D67" s="79">
        <v>102700</v>
      </c>
      <c r="E67" s="79">
        <v>0</v>
      </c>
      <c r="F67" s="37"/>
      <c r="G67" s="42"/>
      <c r="H67" s="39"/>
    </row>
    <row r="68" spans="1:8" s="40" customFormat="1" ht="25.5" customHeight="1">
      <c r="A68" s="26"/>
      <c r="B68" s="24" t="s">
        <v>30</v>
      </c>
      <c r="C68" s="79">
        <f t="shared" si="2"/>
        <v>207414</v>
      </c>
      <c r="D68" s="79">
        <v>207414</v>
      </c>
      <c r="E68" s="79">
        <v>0</v>
      </c>
      <c r="F68" s="37"/>
      <c r="G68" s="42"/>
      <c r="H68" s="39"/>
    </row>
    <row r="69" spans="1:8" s="40" customFormat="1" ht="12.75" customHeight="1">
      <c r="A69" s="82" t="s">
        <v>36</v>
      </c>
      <c r="B69" s="83"/>
      <c r="C69" s="79">
        <f t="shared" si="2"/>
        <v>4000000</v>
      </c>
      <c r="D69" s="79">
        <f>SUM(D70)</f>
        <v>4000000</v>
      </c>
      <c r="E69" s="79">
        <f>SUM(E70)</f>
        <v>0</v>
      </c>
      <c r="F69" s="37"/>
      <c r="G69" s="42"/>
      <c r="H69" s="39"/>
    </row>
    <row r="70" spans="1:8" s="40" customFormat="1" ht="13.5" customHeight="1">
      <c r="A70" s="28"/>
      <c r="B70" s="24" t="s">
        <v>47</v>
      </c>
      <c r="C70" s="79">
        <f>SUM(D70,E70)</f>
        <v>4000000</v>
      </c>
      <c r="D70" s="79">
        <v>4000000</v>
      </c>
      <c r="E70" s="79">
        <v>0</v>
      </c>
      <c r="F70" s="37"/>
      <c r="G70" s="42"/>
      <c r="H70" s="39"/>
    </row>
    <row r="71" spans="1:8" s="40" customFormat="1" ht="13.5" customHeight="1">
      <c r="A71" s="71">
        <v>758</v>
      </c>
      <c r="B71" s="58" t="s">
        <v>18</v>
      </c>
      <c r="C71" s="77">
        <f t="shared" si="2"/>
        <v>100665315</v>
      </c>
      <c r="D71" s="77">
        <f>SUM(D72)</f>
        <v>42415009</v>
      </c>
      <c r="E71" s="77">
        <f>SUM(E72)</f>
        <v>58250306</v>
      </c>
      <c r="F71" s="37"/>
      <c r="G71" s="42"/>
      <c r="H71" s="39"/>
    </row>
    <row r="72" spans="1:8" s="69" customFormat="1" ht="12.75" customHeight="1">
      <c r="A72" s="82" t="s">
        <v>35</v>
      </c>
      <c r="B72" s="83"/>
      <c r="C72" s="79">
        <f t="shared" si="2"/>
        <v>100665315</v>
      </c>
      <c r="D72" s="79">
        <f>SUM(D73:D74)</f>
        <v>42415009</v>
      </c>
      <c r="E72" s="79">
        <f>SUM(E73:E74)</f>
        <v>58250306</v>
      </c>
      <c r="F72" s="66"/>
      <c r="G72" s="67"/>
      <c r="H72" s="68"/>
    </row>
    <row r="73" spans="1:8" s="40" customFormat="1" ht="13.5" customHeight="1">
      <c r="A73" s="28"/>
      <c r="B73" s="24" t="s">
        <v>42</v>
      </c>
      <c r="C73" s="79">
        <f t="shared" si="2"/>
        <v>800000</v>
      </c>
      <c r="D73" s="79">
        <v>800000</v>
      </c>
      <c r="E73" s="79">
        <v>0</v>
      </c>
      <c r="F73" s="37"/>
      <c r="G73" s="42"/>
      <c r="H73" s="39"/>
    </row>
    <row r="74" spans="1:8" s="40" customFormat="1" ht="13.5" customHeight="1">
      <c r="A74" s="28"/>
      <c r="B74" s="24" t="s">
        <v>32</v>
      </c>
      <c r="C74" s="79">
        <f t="shared" si="2"/>
        <v>99865315</v>
      </c>
      <c r="D74" s="79">
        <f>36280061+5334948</f>
        <v>41615009</v>
      </c>
      <c r="E74" s="79">
        <f>54173273+4077033</f>
        <v>58250306</v>
      </c>
      <c r="F74" s="37"/>
      <c r="G74" s="42"/>
      <c r="H74" s="39"/>
    </row>
    <row r="75" spans="1:8" s="40" customFormat="1" ht="13.5" customHeight="1">
      <c r="A75" s="71">
        <v>801</v>
      </c>
      <c r="B75" s="58" t="s">
        <v>19</v>
      </c>
      <c r="C75" s="77">
        <f t="shared" si="2"/>
        <v>1015641</v>
      </c>
      <c r="D75" s="77">
        <f>SUM(D76,)</f>
        <v>598301</v>
      </c>
      <c r="E75" s="77">
        <f>SUM(E76,)</f>
        <v>417340</v>
      </c>
      <c r="F75" s="37"/>
      <c r="G75" s="42"/>
      <c r="H75" s="39"/>
    </row>
    <row r="76" spans="1:8" s="69" customFormat="1" ht="12.75" customHeight="1">
      <c r="A76" s="82" t="s">
        <v>35</v>
      </c>
      <c r="B76" s="83"/>
      <c r="C76" s="79">
        <f t="shared" si="2"/>
        <v>1015641</v>
      </c>
      <c r="D76" s="79">
        <f>SUM(D77:D80,D81:D81)</f>
        <v>598301</v>
      </c>
      <c r="E76" s="79">
        <f>SUM(E77:E80,E81:E81)</f>
        <v>417340</v>
      </c>
      <c r="F76" s="66"/>
      <c r="G76" s="67"/>
      <c r="H76" s="68"/>
    </row>
    <row r="77" spans="1:8" s="40" customFormat="1" ht="13.5" customHeight="1">
      <c r="A77" s="41"/>
      <c r="B77" s="24" t="s">
        <v>11</v>
      </c>
      <c r="C77" s="79">
        <f t="shared" si="2"/>
        <v>12450</v>
      </c>
      <c r="D77" s="79">
        <v>3650</v>
      </c>
      <c r="E77" s="79">
        <v>8800</v>
      </c>
      <c r="F77" s="37"/>
      <c r="G77" s="42"/>
      <c r="H77" s="39"/>
    </row>
    <row r="78" spans="1:8" s="40" customFormat="1" ht="51.75" customHeight="1">
      <c r="A78" s="41"/>
      <c r="B78" s="10" t="s">
        <v>59</v>
      </c>
      <c r="C78" s="79">
        <f t="shared" si="2"/>
        <v>35040</v>
      </c>
      <c r="D78" s="79">
        <v>9300</v>
      </c>
      <c r="E78" s="79">
        <v>25740</v>
      </c>
      <c r="F78" s="37"/>
      <c r="G78" s="42"/>
      <c r="H78" s="39"/>
    </row>
    <row r="79" spans="1:8" s="40" customFormat="1" ht="13.5" customHeight="1">
      <c r="A79" s="41"/>
      <c r="B79" s="24" t="s">
        <v>44</v>
      </c>
      <c r="C79" s="79">
        <f t="shared" si="2"/>
        <v>370000</v>
      </c>
      <c r="D79" s="79">
        <v>0</v>
      </c>
      <c r="E79" s="79">
        <v>370000</v>
      </c>
      <c r="F79" s="37"/>
      <c r="G79" s="42"/>
      <c r="H79" s="39"/>
    </row>
    <row r="80" spans="1:8" s="40" customFormat="1" ht="13.5" customHeight="1">
      <c r="A80" s="28"/>
      <c r="B80" s="24" t="s">
        <v>5</v>
      </c>
      <c r="C80" s="79">
        <f t="shared" si="2"/>
        <v>25835</v>
      </c>
      <c r="D80" s="79">
        <v>13035</v>
      </c>
      <c r="E80" s="79">
        <v>12800</v>
      </c>
      <c r="F80" s="37"/>
      <c r="G80" s="42"/>
      <c r="H80" s="39"/>
    </row>
    <row r="81" spans="1:8" s="40" customFormat="1" ht="26.25" customHeight="1">
      <c r="A81" s="28"/>
      <c r="B81" s="24" t="s">
        <v>70</v>
      </c>
      <c r="C81" s="79">
        <f aca="true" t="shared" si="3" ref="C81:C87">SUM(D81,E81)</f>
        <v>572316</v>
      </c>
      <c r="D81" s="79">
        <v>572316</v>
      </c>
      <c r="E81" s="79">
        <v>0</v>
      </c>
      <c r="F81" s="43"/>
      <c r="G81" s="42"/>
      <c r="H81" s="39"/>
    </row>
    <row r="82" spans="1:8" s="40" customFormat="1" ht="13.5" customHeight="1">
      <c r="A82" s="71">
        <v>851</v>
      </c>
      <c r="B82" s="58" t="s">
        <v>21</v>
      </c>
      <c r="C82" s="77">
        <f t="shared" si="3"/>
        <v>1910851</v>
      </c>
      <c r="D82" s="77">
        <f>SUM(D83,)</f>
        <v>175400</v>
      </c>
      <c r="E82" s="77">
        <f>SUM(E83,)</f>
        <v>1735451</v>
      </c>
      <c r="F82" s="37"/>
      <c r="G82" s="42"/>
      <c r="H82" s="39"/>
    </row>
    <row r="83" spans="1:8" s="69" customFormat="1" ht="12.75" customHeight="1">
      <c r="A83" s="82" t="s">
        <v>35</v>
      </c>
      <c r="B83" s="83"/>
      <c r="C83" s="79">
        <f t="shared" si="3"/>
        <v>1910851</v>
      </c>
      <c r="D83" s="79">
        <f>SUM(D84:D87)</f>
        <v>175400</v>
      </c>
      <c r="E83" s="79">
        <f>SUM(E84:E87)</f>
        <v>1735451</v>
      </c>
      <c r="F83" s="66"/>
      <c r="G83" s="67"/>
      <c r="H83" s="68"/>
    </row>
    <row r="84" spans="1:8" s="40" customFormat="1" ht="13.5" customHeight="1">
      <c r="A84" s="41"/>
      <c r="B84" s="24" t="s">
        <v>11</v>
      </c>
      <c r="C84" s="79">
        <f t="shared" si="3"/>
        <v>3000</v>
      </c>
      <c r="D84" s="79">
        <v>3000</v>
      </c>
      <c r="E84" s="79">
        <v>0</v>
      </c>
      <c r="F84" s="37"/>
      <c r="G84" s="42"/>
      <c r="H84" s="39"/>
    </row>
    <row r="85" spans="1:8" s="40" customFormat="1" ht="51" customHeight="1">
      <c r="A85" s="26"/>
      <c r="B85" s="10" t="s">
        <v>59</v>
      </c>
      <c r="C85" s="79">
        <f t="shared" si="3"/>
        <v>7200</v>
      </c>
      <c r="D85" s="79">
        <v>7200</v>
      </c>
      <c r="E85" s="79">
        <v>0</v>
      </c>
      <c r="F85" s="37"/>
      <c r="G85" s="42"/>
      <c r="H85" s="39"/>
    </row>
    <row r="86" spans="1:8" s="40" customFormat="1" ht="13.5" customHeight="1">
      <c r="A86" s="28"/>
      <c r="B86" s="24" t="s">
        <v>44</v>
      </c>
      <c r="C86" s="79">
        <f t="shared" si="3"/>
        <v>165200</v>
      </c>
      <c r="D86" s="79">
        <f>161000+4200</f>
        <v>165200</v>
      </c>
      <c r="E86" s="79">
        <v>0</v>
      </c>
      <c r="F86" s="37"/>
      <c r="G86" s="42"/>
      <c r="H86" s="39"/>
    </row>
    <row r="87" spans="1:8" s="40" customFormat="1" ht="38.25" customHeight="1">
      <c r="A87" s="28"/>
      <c r="B87" s="24" t="s">
        <v>61</v>
      </c>
      <c r="C87" s="79">
        <f t="shared" si="3"/>
        <v>1735451</v>
      </c>
      <c r="D87" s="79">
        <v>0</v>
      </c>
      <c r="E87" s="79">
        <v>1735451</v>
      </c>
      <c r="F87" s="37"/>
      <c r="G87" s="38"/>
      <c r="H87" s="39"/>
    </row>
    <row r="88" spans="1:8" s="65" customFormat="1" ht="13.5" customHeight="1">
      <c r="A88" s="71">
        <v>852</v>
      </c>
      <c r="B88" s="58" t="s">
        <v>22</v>
      </c>
      <c r="C88" s="77">
        <f aca="true" t="shared" si="4" ref="C88:C103">SUM(D88,E88)</f>
        <v>35361266</v>
      </c>
      <c r="D88" s="77">
        <f>SUM(D89,)</f>
        <v>30813866</v>
      </c>
      <c r="E88" s="77">
        <f>SUM(E89,)</f>
        <v>4547400</v>
      </c>
      <c r="F88" s="37"/>
      <c r="G88" s="63"/>
      <c r="H88" s="64"/>
    </row>
    <row r="89" spans="1:8" s="69" customFormat="1" ht="12.75" customHeight="1">
      <c r="A89" s="82" t="s">
        <v>35</v>
      </c>
      <c r="B89" s="83"/>
      <c r="C89" s="79">
        <f t="shared" si="4"/>
        <v>35361266</v>
      </c>
      <c r="D89" s="79">
        <f>SUM(D90:D91,D92,D93,D94:D98)</f>
        <v>30813866</v>
      </c>
      <c r="E89" s="79">
        <f>SUM(E90:E91,E92,E93,E94:E98)</f>
        <v>4547400</v>
      </c>
      <c r="F89" s="66"/>
      <c r="G89" s="67"/>
      <c r="H89" s="68"/>
    </row>
    <row r="90" spans="1:8" s="40" customFormat="1" ht="37.5" customHeight="1">
      <c r="A90" s="26"/>
      <c r="B90" s="24" t="s">
        <v>45</v>
      </c>
      <c r="C90" s="79">
        <f t="shared" si="4"/>
        <v>10000</v>
      </c>
      <c r="D90" s="79">
        <v>0</v>
      </c>
      <c r="E90" s="79">
        <v>10000</v>
      </c>
      <c r="F90" s="37"/>
      <c r="G90" s="42"/>
      <c r="H90" s="39"/>
    </row>
    <row r="91" spans="1:8" s="40" customFormat="1" ht="52.5" customHeight="1">
      <c r="A91" s="28"/>
      <c r="B91" s="10" t="s">
        <v>59</v>
      </c>
      <c r="C91" s="79">
        <f t="shared" si="4"/>
        <v>12966</v>
      </c>
      <c r="D91" s="79">
        <v>10866</v>
      </c>
      <c r="E91" s="79">
        <v>2100</v>
      </c>
      <c r="F91" s="43"/>
      <c r="G91" s="42"/>
      <c r="H91" s="39"/>
    </row>
    <row r="92" spans="1:8" s="40" customFormat="1" ht="13.5" customHeight="1">
      <c r="A92" s="28"/>
      <c r="B92" s="24" t="s">
        <v>33</v>
      </c>
      <c r="C92" s="79">
        <f t="shared" si="4"/>
        <v>2767800</v>
      </c>
      <c r="D92" s="79">
        <v>399000</v>
      </c>
      <c r="E92" s="79">
        <v>2368800</v>
      </c>
      <c r="F92" s="37"/>
      <c r="G92" s="42"/>
      <c r="H92" s="39"/>
    </row>
    <row r="93" spans="1:8" s="40" customFormat="1" ht="13.5" customHeight="1">
      <c r="A93" s="28"/>
      <c r="B93" s="24" t="s">
        <v>29</v>
      </c>
      <c r="C93" s="79">
        <f t="shared" si="4"/>
        <v>200</v>
      </c>
      <c r="D93" s="79">
        <v>100</v>
      </c>
      <c r="E93" s="79">
        <v>100</v>
      </c>
      <c r="F93" s="37"/>
      <c r="G93" s="42"/>
      <c r="H93" s="39"/>
    </row>
    <row r="94" spans="1:8" s="40" customFormat="1" ht="39.75" customHeight="1">
      <c r="A94" s="28"/>
      <c r="B94" s="24" t="s">
        <v>66</v>
      </c>
      <c r="C94" s="79">
        <f t="shared" si="4"/>
        <v>25954100</v>
      </c>
      <c r="D94" s="79">
        <f>640000+22016000+320400+2421400+556300</f>
        <v>25954100</v>
      </c>
      <c r="E94" s="79">
        <v>0</v>
      </c>
      <c r="F94" s="43"/>
      <c r="G94" s="42"/>
      <c r="H94" s="39"/>
    </row>
    <row r="95" spans="1:8" s="40" customFormat="1" ht="25.5" customHeight="1">
      <c r="A95" s="28"/>
      <c r="B95" s="24" t="s">
        <v>70</v>
      </c>
      <c r="C95" s="79">
        <f t="shared" si="4"/>
        <v>4446700</v>
      </c>
      <c r="D95" s="79">
        <f>1807600+2253800+385300</f>
        <v>4446700</v>
      </c>
      <c r="E95" s="79">
        <v>0</v>
      </c>
      <c r="F95" s="43"/>
      <c r="G95" s="42"/>
      <c r="H95" s="39"/>
    </row>
    <row r="96" spans="1:8" s="40" customFormat="1" ht="26.25" customHeight="1">
      <c r="A96" s="28"/>
      <c r="B96" s="24" t="s">
        <v>20</v>
      </c>
      <c r="C96" s="79">
        <f t="shared" si="4"/>
        <v>1841000</v>
      </c>
      <c r="D96" s="79">
        <v>0</v>
      </c>
      <c r="E96" s="79">
        <v>1841000</v>
      </c>
      <c r="F96" s="37"/>
      <c r="G96" s="38"/>
      <c r="H96" s="39"/>
    </row>
    <row r="97" spans="1:8" s="40" customFormat="1" ht="39.75" customHeight="1">
      <c r="A97" s="28"/>
      <c r="B97" s="24" t="s">
        <v>71</v>
      </c>
      <c r="C97" s="79">
        <f t="shared" si="4"/>
        <v>325400</v>
      </c>
      <c r="D97" s="79">
        <v>0</v>
      </c>
      <c r="E97" s="79">
        <f>157300+168100</f>
        <v>325400</v>
      </c>
      <c r="F97" s="37"/>
      <c r="G97" s="38"/>
      <c r="H97" s="39"/>
    </row>
    <row r="98" spans="1:8" s="40" customFormat="1" ht="37.5" customHeight="1">
      <c r="A98" s="41"/>
      <c r="B98" s="25" t="s">
        <v>65</v>
      </c>
      <c r="C98" s="79">
        <f t="shared" si="4"/>
        <v>3100</v>
      </c>
      <c r="D98" s="79">
        <f>2250+850</f>
        <v>3100</v>
      </c>
      <c r="E98" s="79">
        <v>0</v>
      </c>
      <c r="F98" s="37"/>
      <c r="G98" s="42"/>
      <c r="H98" s="39"/>
    </row>
    <row r="99" spans="1:8" s="40" customFormat="1" ht="14.25" customHeight="1">
      <c r="A99" s="27">
        <v>853</v>
      </c>
      <c r="B99" s="72" t="s">
        <v>23</v>
      </c>
      <c r="C99" s="77">
        <f t="shared" si="4"/>
        <v>1872564</v>
      </c>
      <c r="D99" s="77">
        <f>SUM(D100)</f>
        <v>0</v>
      </c>
      <c r="E99" s="77">
        <f>SUM(E100)</f>
        <v>1872564</v>
      </c>
      <c r="F99" s="37"/>
      <c r="G99" s="42"/>
      <c r="H99" s="39"/>
    </row>
    <row r="100" spans="1:8" s="69" customFormat="1" ht="12.75" customHeight="1">
      <c r="A100" s="82" t="s">
        <v>35</v>
      </c>
      <c r="B100" s="83"/>
      <c r="C100" s="79">
        <f t="shared" si="4"/>
        <v>1872564</v>
      </c>
      <c r="D100" s="79">
        <f>SUM(D101,D102:D104)</f>
        <v>0</v>
      </c>
      <c r="E100" s="79">
        <f>SUM(E101,E102:E104)</f>
        <v>1872564</v>
      </c>
      <c r="F100" s="66"/>
      <c r="G100" s="67"/>
      <c r="H100" s="68"/>
    </row>
    <row r="101" spans="1:8" s="40" customFormat="1" ht="13.5" customHeight="1">
      <c r="A101" s="28"/>
      <c r="B101" s="24" t="s">
        <v>29</v>
      </c>
      <c r="C101" s="79">
        <f t="shared" si="4"/>
        <v>62603</v>
      </c>
      <c r="D101" s="79">
        <v>0</v>
      </c>
      <c r="E101" s="79">
        <v>62603</v>
      </c>
      <c r="F101" s="37"/>
      <c r="G101" s="42"/>
      <c r="H101" s="39"/>
    </row>
    <row r="102" spans="1:8" s="40" customFormat="1" ht="38.25" customHeight="1">
      <c r="A102" s="28"/>
      <c r="B102" s="24" t="s">
        <v>61</v>
      </c>
      <c r="C102" s="79">
        <f t="shared" si="4"/>
        <v>206100</v>
      </c>
      <c r="D102" s="79">
        <v>0</v>
      </c>
      <c r="E102" s="79">
        <v>206100</v>
      </c>
      <c r="F102" s="37"/>
      <c r="G102" s="38"/>
      <c r="H102" s="39"/>
    </row>
    <row r="103" spans="1:8" s="40" customFormat="1" ht="39" customHeight="1">
      <c r="A103" s="28"/>
      <c r="B103" s="24" t="s">
        <v>72</v>
      </c>
      <c r="C103" s="79">
        <f t="shared" si="4"/>
        <v>1102031</v>
      </c>
      <c r="D103" s="79">
        <v>0</v>
      </c>
      <c r="E103" s="79">
        <f>154000+948031</f>
        <v>1102031</v>
      </c>
      <c r="F103" s="37"/>
      <c r="G103" s="42"/>
      <c r="H103" s="39"/>
    </row>
    <row r="104" spans="1:8" s="40" customFormat="1" ht="39.75" customHeight="1">
      <c r="A104" s="28"/>
      <c r="B104" s="24" t="s">
        <v>46</v>
      </c>
      <c r="C104" s="79">
        <f aca="true" t="shared" si="5" ref="C104:C119">SUM(D104,E104)</f>
        <v>501830</v>
      </c>
      <c r="D104" s="79">
        <v>0</v>
      </c>
      <c r="E104" s="79">
        <v>501830</v>
      </c>
      <c r="F104" s="37"/>
      <c r="G104" s="42"/>
      <c r="H104" s="39"/>
    </row>
    <row r="105" spans="1:8" s="40" customFormat="1" ht="14.25" customHeight="1">
      <c r="A105" s="73">
        <v>854</v>
      </c>
      <c r="B105" s="58" t="s">
        <v>24</v>
      </c>
      <c r="C105" s="77">
        <f t="shared" si="5"/>
        <v>348720</v>
      </c>
      <c r="D105" s="77">
        <f>SUM(D106)</f>
        <v>0</v>
      </c>
      <c r="E105" s="77">
        <f>SUM(E106)</f>
        <v>348720</v>
      </c>
      <c r="F105" s="37"/>
      <c r="G105" s="42"/>
      <c r="H105" s="39"/>
    </row>
    <row r="106" spans="1:8" s="69" customFormat="1" ht="12.75" customHeight="1">
      <c r="A106" s="82" t="s">
        <v>35</v>
      </c>
      <c r="B106" s="83"/>
      <c r="C106" s="79">
        <f t="shared" si="5"/>
        <v>348720</v>
      </c>
      <c r="D106" s="79">
        <f>SUM(D107:D109)</f>
        <v>0</v>
      </c>
      <c r="E106" s="79">
        <f>SUM(E107:E109)</f>
        <v>348720</v>
      </c>
      <c r="F106" s="66"/>
      <c r="G106" s="67"/>
      <c r="H106" s="68"/>
    </row>
    <row r="107" spans="1:8" s="40" customFormat="1" ht="51" customHeight="1">
      <c r="A107" s="41"/>
      <c r="B107" s="10" t="s">
        <v>59</v>
      </c>
      <c r="C107" s="79">
        <f t="shared" si="5"/>
        <v>18300</v>
      </c>
      <c r="D107" s="79">
        <v>0</v>
      </c>
      <c r="E107" s="79">
        <f>18720-420</f>
        <v>18300</v>
      </c>
      <c r="F107" s="37"/>
      <c r="G107" s="42"/>
      <c r="H107" s="39"/>
    </row>
    <row r="108" spans="1:8" s="40" customFormat="1" ht="13.5" customHeight="1">
      <c r="A108" s="28"/>
      <c r="B108" s="24" t="s">
        <v>5</v>
      </c>
      <c r="C108" s="79">
        <f t="shared" si="5"/>
        <v>420</v>
      </c>
      <c r="D108" s="79">
        <v>0</v>
      </c>
      <c r="E108" s="79">
        <v>420</v>
      </c>
      <c r="F108" s="37"/>
      <c r="G108" s="38"/>
      <c r="H108" s="39"/>
    </row>
    <row r="109" spans="1:8" s="40" customFormat="1" ht="39" customHeight="1">
      <c r="A109" s="28"/>
      <c r="B109" s="24" t="s">
        <v>71</v>
      </c>
      <c r="C109" s="79">
        <f t="shared" si="5"/>
        <v>330000</v>
      </c>
      <c r="D109" s="79">
        <v>0</v>
      </c>
      <c r="E109" s="79">
        <v>330000</v>
      </c>
      <c r="F109" s="37"/>
      <c r="G109" s="38"/>
      <c r="H109" s="39"/>
    </row>
    <row r="110" spans="1:8" s="40" customFormat="1" ht="14.25" customHeight="1">
      <c r="A110" s="27">
        <v>900</v>
      </c>
      <c r="B110" s="72" t="s">
        <v>25</v>
      </c>
      <c r="C110" s="77">
        <f t="shared" si="5"/>
        <v>13790194</v>
      </c>
      <c r="D110" s="77">
        <f>SUM(D111,D115)</f>
        <v>13790194</v>
      </c>
      <c r="E110" s="77">
        <f>SUM(E111,E115)</f>
        <v>0</v>
      </c>
      <c r="F110" s="37"/>
      <c r="G110" s="42"/>
      <c r="H110" s="39"/>
    </row>
    <row r="111" spans="1:8" s="69" customFormat="1" ht="12.75" customHeight="1">
      <c r="A111" s="82" t="s">
        <v>35</v>
      </c>
      <c r="B111" s="83"/>
      <c r="C111" s="79">
        <f t="shared" si="5"/>
        <v>1554382</v>
      </c>
      <c r="D111" s="79">
        <f>SUM(D112:D114)</f>
        <v>1554382</v>
      </c>
      <c r="E111" s="79">
        <f>SUM(E112:E114)</f>
        <v>0</v>
      </c>
      <c r="F111" s="66"/>
      <c r="G111" s="67"/>
      <c r="H111" s="68"/>
    </row>
    <row r="112" spans="1:8" s="40" customFormat="1" ht="13.5" customHeight="1">
      <c r="A112" s="71"/>
      <c r="B112" s="24" t="s">
        <v>75</v>
      </c>
      <c r="C112" s="79">
        <f t="shared" si="5"/>
        <v>32500</v>
      </c>
      <c r="D112" s="79">
        <v>32500</v>
      </c>
      <c r="E112" s="79">
        <v>0</v>
      </c>
      <c r="F112" s="37"/>
      <c r="G112" s="42"/>
      <c r="H112" s="39"/>
    </row>
    <row r="113" spans="1:8" s="40" customFormat="1" ht="51" customHeight="1">
      <c r="A113" s="28"/>
      <c r="B113" s="10" t="s">
        <v>59</v>
      </c>
      <c r="C113" s="79">
        <f t="shared" si="5"/>
        <v>1514882</v>
      </c>
      <c r="D113" s="79">
        <f>1511382+3500</f>
        <v>1514882</v>
      </c>
      <c r="E113" s="79">
        <v>0</v>
      </c>
      <c r="F113" s="37"/>
      <c r="G113" s="42"/>
      <c r="H113" s="39"/>
    </row>
    <row r="114" spans="1:8" s="40" customFormat="1" ht="13.5" customHeight="1">
      <c r="A114" s="28"/>
      <c r="B114" s="24" t="s">
        <v>5</v>
      </c>
      <c r="C114" s="79">
        <f t="shared" si="5"/>
        <v>7000</v>
      </c>
      <c r="D114" s="79">
        <v>7000</v>
      </c>
      <c r="E114" s="79">
        <v>0</v>
      </c>
      <c r="F114" s="37"/>
      <c r="G114" s="42"/>
      <c r="H114" s="39"/>
    </row>
    <row r="115" spans="1:8" s="40" customFormat="1" ht="12.75" customHeight="1">
      <c r="A115" s="82" t="s">
        <v>36</v>
      </c>
      <c r="B115" s="83"/>
      <c r="C115" s="79">
        <f t="shared" si="5"/>
        <v>12235812</v>
      </c>
      <c r="D115" s="79">
        <f>SUM(D116:D118)</f>
        <v>12235812</v>
      </c>
      <c r="E115" s="79">
        <f>SUM(E116:E118)</f>
        <v>0</v>
      </c>
      <c r="F115" s="37"/>
      <c r="G115" s="42"/>
      <c r="H115" s="39"/>
    </row>
    <row r="116" spans="1:8" s="40" customFormat="1" ht="25.5" customHeight="1">
      <c r="A116" s="28"/>
      <c r="B116" s="24" t="s">
        <v>78</v>
      </c>
      <c r="C116" s="79">
        <f t="shared" si="5"/>
        <v>2000000</v>
      </c>
      <c r="D116" s="79">
        <v>2000000</v>
      </c>
      <c r="E116" s="79">
        <v>0</v>
      </c>
      <c r="F116" s="37"/>
      <c r="G116" s="42"/>
      <c r="H116" s="39"/>
    </row>
    <row r="117" spans="1:8" s="40" customFormat="1" ht="38.25" customHeight="1">
      <c r="A117" s="28"/>
      <c r="B117" s="24" t="s">
        <v>73</v>
      </c>
      <c r="C117" s="79">
        <f t="shared" si="5"/>
        <v>10075812</v>
      </c>
      <c r="D117" s="79">
        <f>10075800+12</f>
        <v>10075812</v>
      </c>
      <c r="E117" s="79">
        <v>0</v>
      </c>
      <c r="F117" s="43"/>
      <c r="G117" s="42"/>
      <c r="H117" s="39"/>
    </row>
    <row r="118" spans="1:8" s="40" customFormat="1" ht="38.25" customHeight="1">
      <c r="A118" s="28"/>
      <c r="B118" s="24" t="s">
        <v>60</v>
      </c>
      <c r="C118" s="79">
        <f t="shared" si="5"/>
        <v>160000</v>
      </c>
      <c r="D118" s="79">
        <v>160000</v>
      </c>
      <c r="E118" s="79">
        <v>0</v>
      </c>
      <c r="F118" s="37"/>
      <c r="G118" s="42"/>
      <c r="H118" s="39"/>
    </row>
    <row r="119" spans="1:8" s="45" customFormat="1" ht="23.25" customHeight="1">
      <c r="A119" s="29"/>
      <c r="B119" s="30" t="s">
        <v>26</v>
      </c>
      <c r="C119" s="81">
        <f t="shared" si="5"/>
        <v>327131904</v>
      </c>
      <c r="D119" s="81">
        <f>SUM(D7,D11,D14,D19,D28,D32,D41,D44,D49,D71,D75,D82,D88,D99,D105,D110,)</f>
        <v>228938891</v>
      </c>
      <c r="E119" s="81">
        <f>SUM(E7,E11,E14,E19,E28,E32,E41,E44,E49,E71,E75,E82,E88,E99,E105,E110,)</f>
        <v>98193013</v>
      </c>
      <c r="F119" s="44"/>
      <c r="G119" s="44"/>
      <c r="H119" s="44"/>
    </row>
    <row r="120" spans="6:9" ht="12.75">
      <c r="F120" s="46"/>
      <c r="G120" s="47"/>
      <c r="H120" s="46"/>
      <c r="I120" s="47"/>
    </row>
    <row r="121" spans="6:9" ht="12.75">
      <c r="F121" s="48"/>
      <c r="G121" s="49"/>
      <c r="H121" s="50"/>
      <c r="I121" s="48"/>
    </row>
    <row r="122" spans="6:9" ht="12.75">
      <c r="F122" s="46"/>
      <c r="G122" s="49"/>
      <c r="H122" s="46"/>
      <c r="I122" s="47"/>
    </row>
    <row r="123" spans="2:5" ht="12.75">
      <c r="B123" s="18"/>
      <c r="C123" s="17"/>
      <c r="D123" s="32"/>
      <c r="E123" s="32"/>
    </row>
    <row r="124" spans="2:5" ht="12.75">
      <c r="B124" s="18"/>
      <c r="C124" s="17"/>
      <c r="D124" s="32"/>
      <c r="E124" s="32"/>
    </row>
    <row r="125" spans="2:5" ht="12.75">
      <c r="B125" s="18"/>
      <c r="C125" s="17"/>
      <c r="D125" s="32"/>
      <c r="E125" s="32"/>
    </row>
    <row r="126" spans="3:5" ht="12.75">
      <c r="C126" s="17"/>
      <c r="D126" s="32"/>
      <c r="E126" s="32"/>
    </row>
    <row r="127" spans="3:5" ht="12.75">
      <c r="C127" s="17"/>
      <c r="D127" s="32"/>
      <c r="E127" s="32"/>
    </row>
    <row r="128" spans="3:5" ht="12.75">
      <c r="C128" s="17"/>
      <c r="D128" s="32"/>
      <c r="E128" s="32"/>
    </row>
    <row r="129" spans="3:5" ht="12.75">
      <c r="C129" s="17"/>
      <c r="D129" s="32"/>
      <c r="E129" s="32"/>
    </row>
    <row r="130" spans="3:5" ht="12.75">
      <c r="C130" s="17"/>
      <c r="D130" s="32"/>
      <c r="E130" s="32"/>
    </row>
  </sheetData>
  <mergeCells count="21">
    <mergeCell ref="A42:B42"/>
    <mergeCell ref="A45:B45"/>
    <mergeCell ref="A20:B20"/>
    <mergeCell ref="A25:B25"/>
    <mergeCell ref="A29:B29"/>
    <mergeCell ref="A33:B33"/>
    <mergeCell ref="A17:B17"/>
    <mergeCell ref="A8:B8"/>
    <mergeCell ref="A12:B12"/>
    <mergeCell ref="C1:E1"/>
    <mergeCell ref="A3:E3"/>
    <mergeCell ref="A83:B83"/>
    <mergeCell ref="A89:B89"/>
    <mergeCell ref="A50:B50"/>
    <mergeCell ref="A72:B72"/>
    <mergeCell ref="A76:B76"/>
    <mergeCell ref="A69:B69"/>
    <mergeCell ref="A115:B115"/>
    <mergeCell ref="A100:B100"/>
    <mergeCell ref="A106:B106"/>
    <mergeCell ref="A111:B111"/>
  </mergeCells>
  <printOptions horizontalCentered="1"/>
  <pageMargins left="0.7874015748031497" right="0.7874015748031497" top="0.984251968503937" bottom="0.7874015748031497" header="0.5118110236220472" footer="0.5905511811023623"/>
  <pageSetup firstPageNumber="13" useFirstPageNumber="1" horizontalDpi="300" verticalDpi="300" orientation="portrait" paperSize="9" r:id="rId1"/>
  <headerFooter alignWithMargins="0">
    <oddFooter>&amp;R&amp;P</oddFooter>
  </headerFooter>
  <rowBreaks count="4" manualBreakCount="4">
    <brk id="27" max="4" man="1"/>
    <brk id="54" max="4" man="1"/>
    <brk id="87" max="4" man="1"/>
    <brk id="10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Mariola Matusiak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Kaliszu</dc:creator>
  <cp:keywords/>
  <dc:description/>
  <cp:lastModifiedBy>Twoja nazwa użytkownika</cp:lastModifiedBy>
  <cp:lastPrinted>2008-01-04T10:12:08Z</cp:lastPrinted>
  <dcterms:created xsi:type="dcterms:W3CDTF">2004-09-20T09:28:40Z</dcterms:created>
  <dcterms:modified xsi:type="dcterms:W3CDTF">2008-01-04T10:12:58Z</dcterms:modified>
  <cp:category/>
  <cp:version/>
  <cp:contentType/>
  <cp:contentStatus/>
</cp:coreProperties>
</file>