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'Arkusz1'!$A$1:$E$548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<sst xmlns="http://schemas.openxmlformats.org/spreadsheetml/2006/main" count="715" uniqueCount="327">
  <si>
    <t>w zł</t>
  </si>
  <si>
    <t>Dział/ rozdz.</t>
  </si>
  <si>
    <t>Treść</t>
  </si>
  <si>
    <t xml:space="preserve">ZADANIA WŁASNE </t>
  </si>
  <si>
    <t>010</t>
  </si>
  <si>
    <t>Rolnictwo i łowiectwo</t>
  </si>
  <si>
    <t>01030</t>
  </si>
  <si>
    <t>Izby rolnicze</t>
  </si>
  <si>
    <t xml:space="preserve">     w tym:</t>
  </si>
  <si>
    <t xml:space="preserve">     dotacje</t>
  </si>
  <si>
    <t>01095</t>
  </si>
  <si>
    <t>Pozostała działalność</t>
  </si>
  <si>
    <t>020</t>
  </si>
  <si>
    <t>Leśnictwo</t>
  </si>
  <si>
    <t>02001</t>
  </si>
  <si>
    <t>Gospodarka leśna</t>
  </si>
  <si>
    <t xml:space="preserve">   wydatki bieżące</t>
  </si>
  <si>
    <t>02002</t>
  </si>
  <si>
    <t>Nadzór nad gospodarką leśną</t>
  </si>
  <si>
    <t>400</t>
  </si>
  <si>
    <t>Wytwarzanie i zaopatrywanie w energię elektryczną, gaz i wodę</t>
  </si>
  <si>
    <t>40001</t>
  </si>
  <si>
    <t>Dostarczanie ciepła</t>
  </si>
  <si>
    <t xml:space="preserve">   wydatki majątkowe</t>
  </si>
  <si>
    <t>600</t>
  </si>
  <si>
    <t>Transport i łączność</t>
  </si>
  <si>
    <t>60004</t>
  </si>
  <si>
    <t>Lokalny transport zbiorowy</t>
  </si>
  <si>
    <t>60015</t>
  </si>
  <si>
    <t>Drogi publiczne w miastach na prawach powiatu</t>
  </si>
  <si>
    <t xml:space="preserve">   wydatki bieżące </t>
  </si>
  <si>
    <t xml:space="preserve">       w tym:</t>
  </si>
  <si>
    <t xml:space="preserve">      wynagr. i pochodne od wynagr.</t>
  </si>
  <si>
    <t>60016</t>
  </si>
  <si>
    <t>Drogi publiczne gminne</t>
  </si>
  <si>
    <t xml:space="preserve">   wydatki majatkowe</t>
  </si>
  <si>
    <t>630</t>
  </si>
  <si>
    <t>Turystyka</t>
  </si>
  <si>
    <t>63003</t>
  </si>
  <si>
    <t>Zadania w zakresie upowszechniania turystyki</t>
  </si>
  <si>
    <t>63095</t>
  </si>
  <si>
    <t>700</t>
  </si>
  <si>
    <t>Gospodarka mieszkaniowa</t>
  </si>
  <si>
    <t>70005</t>
  </si>
  <si>
    <t>70021</t>
  </si>
  <si>
    <t>Towarzystwa budownictwa społecznego</t>
  </si>
  <si>
    <t>70095</t>
  </si>
  <si>
    <t>710</t>
  </si>
  <si>
    <t>Działalność usługowa</t>
  </si>
  <si>
    <t>71004</t>
  </si>
  <si>
    <t>Plany zagospodarowania przestrzennego</t>
  </si>
  <si>
    <t>71013</t>
  </si>
  <si>
    <t>Prace geodezyjne i kartograficzne /nieinwestycyjne/</t>
  </si>
  <si>
    <t>71014</t>
  </si>
  <si>
    <t>Opracowania geodezyjne i kartograficzne</t>
  </si>
  <si>
    <t>71015</t>
  </si>
  <si>
    <t>71035</t>
  </si>
  <si>
    <t>Cmentarze</t>
  </si>
  <si>
    <t>750</t>
  </si>
  <si>
    <t>Administracja publiczna</t>
  </si>
  <si>
    <t>75011</t>
  </si>
  <si>
    <t>Urzędy wojewódzkie</t>
  </si>
  <si>
    <t xml:space="preserve">      w tym:</t>
  </si>
  <si>
    <t>75020</t>
  </si>
  <si>
    <t>Starostwa powiatowe</t>
  </si>
  <si>
    <t>75022</t>
  </si>
  <si>
    <t>Rady gmin /miast i miast na prawach powiatu/</t>
  </si>
  <si>
    <t>75023</t>
  </si>
  <si>
    <t>Urzędy gmin /miast i miast na prawach powiatu/</t>
  </si>
  <si>
    <t>75095</t>
  </si>
  <si>
    <t>754</t>
  </si>
  <si>
    <t>Bezpieczeństwo publiczne i ochrona przeciwpożarowa</t>
  </si>
  <si>
    <t>75405</t>
  </si>
  <si>
    <t>Komendy powiatowe Policji</t>
  </si>
  <si>
    <t>75411</t>
  </si>
  <si>
    <t>75412</t>
  </si>
  <si>
    <t>Ochotnicze straże pożarne</t>
  </si>
  <si>
    <t>75414</t>
  </si>
  <si>
    <t>Obrona cywilna</t>
  </si>
  <si>
    <t>75415</t>
  </si>
  <si>
    <t>Zadania ratownictwa górskiego i wodnego</t>
  </si>
  <si>
    <t>75416</t>
  </si>
  <si>
    <t>Straż Miejska</t>
  </si>
  <si>
    <t>75478</t>
  </si>
  <si>
    <t>Usuwanie skutków klęsk żywiołowych</t>
  </si>
  <si>
    <t>75495</t>
  </si>
  <si>
    <t>756</t>
  </si>
  <si>
    <t>75647</t>
  </si>
  <si>
    <t>Pobór podatków, opłat i niepodatkowych należności budżetowych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</si>
  <si>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</si>
  <si>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</si>
  <si>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</si>
  <si>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</si>
  <si>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</si>
  <si>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</si>
  <si>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</si>
  <si>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</si>
  <si>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</si>
  <si>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</si>
  <si>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</si>
  <si>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80102</t>
  </si>
  <si>
    <t>Szkoły podstawowe specjalne</t>
  </si>
  <si>
    <t>80104</t>
  </si>
  <si>
    <t>Przedszkola</t>
  </si>
  <si>
    <t>80110</t>
  </si>
  <si>
    <t>Gimnazja</t>
  </si>
  <si>
    <t xml:space="preserve">    wydatki majątkowe</t>
  </si>
  <si>
    <t>80111</t>
  </si>
  <si>
    <t>80113</t>
  </si>
  <si>
    <t>Dowożenie uczniów do szkół</t>
  </si>
  <si>
    <t>80120</t>
  </si>
  <si>
    <t>Licea ogólnokształcące</t>
  </si>
  <si>
    <t>80123</t>
  </si>
  <si>
    <t xml:space="preserve">Licea profilowane </t>
  </si>
  <si>
    <t xml:space="preserve">     wynagr. i pochodne od wynagr.</t>
  </si>
  <si>
    <t>80130</t>
  </si>
  <si>
    <t>Szkoły zawodowe</t>
  </si>
  <si>
    <t>80132</t>
  </si>
  <si>
    <t>Szkoły artystyczne</t>
  </si>
  <si>
    <t>80134</t>
  </si>
  <si>
    <t>Szkoły zawodowe specjalne</t>
  </si>
  <si>
    <t>80140</t>
  </si>
  <si>
    <t>Centra kształcenia ustawicznego i praktycznego oraz ośrodki dokształcania zawodowego</t>
  </si>
  <si>
    <t>80146</t>
  </si>
  <si>
    <t xml:space="preserve">Dokształcanie i doskonalenie nauczycieli </t>
  </si>
  <si>
    <t>80195</t>
  </si>
  <si>
    <t>851</t>
  </si>
  <si>
    <t>Ochrona zdrowia</t>
  </si>
  <si>
    <t>85149</t>
  </si>
  <si>
    <t>Programy polityki zdrowotnej</t>
  </si>
  <si>
    <t>85152</t>
  </si>
  <si>
    <t>Zapobieganie i zwalczanie AIDS</t>
  </si>
  <si>
    <t>85153</t>
  </si>
  <si>
    <t>Zwalczanie narkomanii</t>
  </si>
  <si>
    <t>85154</t>
  </si>
  <si>
    <t>Przeciwdziałanie alkoholizmowi</t>
  </si>
  <si>
    <t>85158</t>
  </si>
  <si>
    <t>Izby wytrzeźwień</t>
  </si>
  <si>
    <t>85195</t>
  </si>
  <si>
    <t>852</t>
  </si>
  <si>
    <t>Pomoc społeczna</t>
  </si>
  <si>
    <t>85201</t>
  </si>
  <si>
    <t>Placówki opiekuńczo - wychowawcze</t>
  </si>
  <si>
    <t>85202</t>
  </si>
  <si>
    <t>Domy pomocy społecznej</t>
  </si>
  <si>
    <t>85203</t>
  </si>
  <si>
    <t>Ośrodki wsparcia</t>
  </si>
  <si>
    <t>85204</t>
  </si>
  <si>
    <t xml:space="preserve">Rodziny zastępcze </t>
  </si>
  <si>
    <t>85214</t>
  </si>
  <si>
    <t>85215</t>
  </si>
  <si>
    <t xml:space="preserve">Dodatki mieszkaniowe </t>
  </si>
  <si>
    <t>85218</t>
  </si>
  <si>
    <t>Powiatowe centra pomocy rodzinie</t>
  </si>
  <si>
    <t>85219</t>
  </si>
  <si>
    <t>Ośrodki pomocy społecznej</t>
  </si>
  <si>
    <t>85220</t>
  </si>
  <si>
    <t>Jedn. specjalistycznego poradnictwa, mieszkania chronione i ośrodki interwencji kryzysowej</t>
  </si>
  <si>
    <t>85226</t>
  </si>
  <si>
    <t>Ośrodki adopcyjno-opiekuńcze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</si>
  <si>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</si>
  <si>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</si>
  <si>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</si>
  <si>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</si>
  <si>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</si>
  <si>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85305</t>
  </si>
  <si>
    <t>Żłobki</t>
  </si>
  <si>
    <t>85321</t>
  </si>
  <si>
    <t>Zespoły ds.orzekania o niepełnosprawności</t>
  </si>
  <si>
    <t>85333</t>
  </si>
  <si>
    <t>Powiatowe urzędy pracy</t>
  </si>
  <si>
    <t>Dokształcanie i doskonalenie nauczycieli</t>
  </si>
  <si>
    <t>85395</t>
  </si>
  <si>
    <t>854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</si>
  <si>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</si>
  <si>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</si>
  <si>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</si>
  <si>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</si>
  <si>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</si>
  <si>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</si>
  <si>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</si>
  <si>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wychowannia pozaszkolnego</t>
  </si>
  <si>
    <t>85410</t>
  </si>
  <si>
    <t>Internaty i bursy szkolne</t>
  </si>
  <si>
    <t>85412</t>
  </si>
  <si>
    <t>Kolonie i obozy oraz inne formy wypoczynku dzieci i młodzieży szkolnej, a także szkolenia młodzieży</t>
  </si>
  <si>
    <t>85415</t>
  </si>
  <si>
    <t>Pomoc materialna dla uczniów</t>
  </si>
  <si>
    <t>85417</t>
  </si>
  <si>
    <t>Szkolne schroniska młodzieżowe</t>
  </si>
  <si>
    <t>85446</t>
  </si>
  <si>
    <t>85495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</si>
  <si>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</si>
  <si>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</si>
  <si>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</si>
  <si>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</si>
  <si>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</si>
  <si>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</si>
  <si>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</si>
  <si>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</si>
  <si>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</si>
  <si>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</si>
  <si>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</si>
  <si>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</si>
  <si>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</si>
  <si>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</si>
  <si>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90020</t>
  </si>
  <si>
    <t>Wpływy i wydatki związane z gromadzeniem środków z opłat produktowych</t>
  </si>
  <si>
    <t>90095</t>
  </si>
  <si>
    <t>921</t>
  </si>
  <si>
    <t>Kultura i ochrona dziedzictwa narodowego</t>
  </si>
  <si>
    <t>92105</t>
  </si>
  <si>
    <t>Pozostałe zadania w zakresie kultury</t>
  </si>
  <si>
    <t>92106</t>
  </si>
  <si>
    <t>92108</t>
  </si>
  <si>
    <t>Filharmonie, orkiestry, chóry i kapele</t>
  </si>
  <si>
    <t>92109</t>
  </si>
  <si>
    <t>Domy i ośrodki kultury, świetlice i kluby</t>
  </si>
  <si>
    <t>92110</t>
  </si>
  <si>
    <t>Galerie i biura wystaw artystycznych</t>
  </si>
  <si>
    <t>92113</t>
  </si>
  <si>
    <t>Centra kultury i sztuki</t>
  </si>
  <si>
    <t>92116</t>
  </si>
  <si>
    <t>Biblioteki</t>
  </si>
  <si>
    <t>92118</t>
  </si>
  <si>
    <t>Muzea</t>
  </si>
  <si>
    <t>92120</t>
  </si>
  <si>
    <t>92122</t>
  </si>
  <si>
    <t>Rada Ochrony Pamięci Walk i Męczeństwa</t>
  </si>
  <si>
    <t>92195</t>
  </si>
  <si>
    <t>925</t>
  </si>
  <si>
    <t xml:space="preserve">Ogrody botaniczne i zoologiczne oraz naturalne obszary i obiekty chronionej przyrody </t>
  </si>
  <si>
    <t>92503</t>
  </si>
  <si>
    <t>Rezerwaty i pomniki przyrody</t>
  </si>
  <si>
    <t>926</t>
  </si>
  <si>
    <t>Kultura fizyczna i sport</t>
  </si>
  <si>
    <t>92601</t>
  </si>
  <si>
    <t>Obiekty sportowe</t>
  </si>
  <si>
    <t>92604</t>
  </si>
  <si>
    <t>Instytucje kultury fizycznej</t>
  </si>
  <si>
    <t>92605</t>
  </si>
  <si>
    <t>92695</t>
  </si>
  <si>
    <t>Gospodarka gruntami i nieruchomościami</t>
  </si>
  <si>
    <t xml:space="preserve">Nadzór budowlany </t>
  </si>
  <si>
    <t>75045</t>
  </si>
  <si>
    <t>Komisje poborowe</t>
  </si>
  <si>
    <t>751</t>
  </si>
  <si>
    <t>Urzędy naczelnych ogranów władzy państwowej, kontroli i ochrony prawa oraz sądownictwa</t>
  </si>
  <si>
    <t>75101</t>
  </si>
  <si>
    <t xml:space="preserve">Ochrona zdrowia </t>
  </si>
  <si>
    <t>85213</t>
  </si>
  <si>
    <t>ZADANIA REALIZOWANE NA PODSTAWIE POROZUMIEŃ Z JEDNOSTKAMI SAMORZĄDU TERYTORIALNEGO</t>
  </si>
  <si>
    <t>Zespoły ds. orzekania o niepełnosprawności</t>
  </si>
  <si>
    <t>WYDATKI OGÓŁEM</t>
  </si>
  <si>
    <t>85111</t>
  </si>
  <si>
    <t>Szpitale ogólne</t>
  </si>
  <si>
    <t>85212</t>
  </si>
  <si>
    <t xml:space="preserve">   wydatki bieżące                          </t>
  </si>
  <si>
    <t xml:space="preserve">   wydatki bieżące                     </t>
  </si>
  <si>
    <t xml:space="preserve">   wydatki bieżące                        </t>
  </si>
  <si>
    <t xml:space="preserve">   wydatki bieżące                       </t>
  </si>
  <si>
    <t>85233</t>
  </si>
  <si>
    <t>150</t>
  </si>
  <si>
    <t>Przetwórstwo przemysłowe</t>
  </si>
  <si>
    <t>15011</t>
  </si>
  <si>
    <t>Rozwój przedsiębiorczości</t>
  </si>
  <si>
    <t xml:space="preserve">   wydatki bieżące                            </t>
  </si>
  <si>
    <t xml:space="preserve">  wydatki majątkowe</t>
  </si>
  <si>
    <t>71095</t>
  </si>
  <si>
    <t>75075</t>
  </si>
  <si>
    <t>Promocja jednostek samorządu terytorialnego</t>
  </si>
  <si>
    <t>80103</t>
  </si>
  <si>
    <t>Oddziały przedszkolne w szkołach podstawowych</t>
  </si>
  <si>
    <t>85311</t>
  </si>
  <si>
    <t>Rehabilitacja zawodowa i społeczna osób niepełnosprawnych</t>
  </si>
  <si>
    <t xml:space="preserve">     wynagr.i pochodne od wynagr.  </t>
  </si>
  <si>
    <t>Szkolnictwo wyższe</t>
  </si>
  <si>
    <t>Placówki opiekuńczo-wychowawcze</t>
  </si>
  <si>
    <t>Rodziny zastępcze</t>
  </si>
  <si>
    <t xml:space="preserve">   wydatki bieżące                             </t>
  </si>
  <si>
    <t>Urzędy naczelnych organów władzy państwowej, kontroli i ochrony prawa</t>
  </si>
  <si>
    <t>Zasiłki i pomoc w naturze oraz składki na ubezpieczenia emerytalne i rentowe</t>
  </si>
  <si>
    <t>Ochrona zabytków i opieka nad zabytkami</t>
  </si>
  <si>
    <t>70001</t>
  </si>
  <si>
    <t>Zakłady gospodarki mieszkaniowej</t>
  </si>
  <si>
    <t xml:space="preserve">     dotacje     </t>
  </si>
  <si>
    <t xml:space="preserve">   wydatki bieżące                         </t>
  </si>
  <si>
    <t>Świadczenia rodzinne, zaliczka alimentacyjna oraz składki na ubezpieczenia emerytalne i rentowe z ubezpieczenia społecznego</t>
  </si>
  <si>
    <t xml:space="preserve">      wynagr. i pochodne od wynagr.  </t>
  </si>
  <si>
    <t>Zadania w zakresie kultury fizycznej i sportu</t>
  </si>
  <si>
    <t xml:space="preserve">   wydatki bieżące            </t>
  </si>
  <si>
    <t xml:space="preserve">     wydatki na obsługę długu</t>
  </si>
  <si>
    <t xml:space="preserve">Składki na ubezpieczenie zdrowotne oraz świadczenia dla osób nieobjętych obowiązkiem ubezpieczenia zdrowotnego </t>
  </si>
  <si>
    <t>Komendy powiatowe Państwowej Straży Pożarnej</t>
  </si>
  <si>
    <t xml:space="preserve">Teatry </t>
  </si>
  <si>
    <t>Gimnazja specjalne</t>
  </si>
  <si>
    <t>80124</t>
  </si>
  <si>
    <t>Licea profilowane specjalne</t>
  </si>
  <si>
    <t>Dochody od osób prawnych, od osób fizycznych i od innych jednostek nieposiadających osobowości prawnej oraz wydatki związane z ich poborem</t>
  </si>
  <si>
    <t>Poradnie psychologiczno-pedagogiczne, w tym poradnie specjalistyczne</t>
  </si>
  <si>
    <t>ZADANIA REALIZOWANE NA PODSTAWIE POROZUMIEŃ Z ORGANAMI ADMINISTRACJI RZĄDOWEJ</t>
  </si>
  <si>
    <t xml:space="preserve">   wydatki bieżące               </t>
  </si>
  <si>
    <t xml:space="preserve">   wydatki bieżące                </t>
  </si>
  <si>
    <t xml:space="preserve">   wydatki bieżące    </t>
  </si>
  <si>
    <t>80148</t>
  </si>
  <si>
    <t>Stołówki szkolne</t>
  </si>
  <si>
    <t xml:space="preserve">   wydatki bieżące     </t>
  </si>
  <si>
    <t xml:space="preserve">    wynagr. i pochodne od wynagr.</t>
  </si>
  <si>
    <t>60095</t>
  </si>
  <si>
    <t>803</t>
  </si>
  <si>
    <t>80395</t>
  </si>
  <si>
    <t>Budżet Powiatu</t>
  </si>
  <si>
    <t xml:space="preserve">   wydatki bieżące   </t>
  </si>
  <si>
    <t xml:space="preserve">  wydatki bieżące </t>
  </si>
  <si>
    <t xml:space="preserve">     dotacje </t>
  </si>
  <si>
    <t xml:space="preserve">     dotacje  </t>
  </si>
  <si>
    <t xml:space="preserve">   wydatki bieżące  </t>
  </si>
  <si>
    <t>ZADANIA ZLECONE Z ZAKRESU ADMINISTRACJI RZADOWEJ</t>
  </si>
  <si>
    <t>Składki na ubezpieczenie zdrowotne opłacane za osoby pobierające niektóre świadczenia z pomocy społecznej oraz niektóre świadczenia rodzinne</t>
  </si>
  <si>
    <t>Budżet                            Miasta</t>
  </si>
  <si>
    <t>Budżet                      Kalisza</t>
  </si>
  <si>
    <t xml:space="preserve">     wynagr. i pochodne od wynagr. </t>
  </si>
  <si>
    <t>Obsługa papierów wartościowych, kredytów i pożyczek jednostek samorządu terytorialnego</t>
  </si>
  <si>
    <t xml:space="preserve"> PLAN WYDATKÓW BUDŻETU KALISZA NA 2008 ROK                                                                                                                        </t>
  </si>
  <si>
    <t>Załącznik Nr 2
do uchwały Nr XVIII/282/2007
Rady Miejskiej Kalisza
z dnia 27 grudnia 2007 r.
w sprawie uchwalenia budżetu Kalisza - 
Miasta na prawach powiatu na 2008 rok</t>
  </si>
  <si>
    <t>Część równoważąca subwencji ogólnej dla powiatów</t>
  </si>
  <si>
    <t>75832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</si>
</sst>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8"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14"/>
      <name val="Arial CE"/>
      <family val="2"/>
    </font>
    <font>
      <sz val="10"/>
      <color indexed="48"/>
      <name val="Arial CE"/>
      <family val="0"/>
    </font>
    <font>
      <sz val="10"/>
      <color indexed="12"/>
      <name val="Arial CE"/>
      <family val="0"/>
    </font>
    <font>
      <b/>
      <sz val="10"/>
      <color indexed="18"/>
      <name val="Arial CE"/>
      <family val="0"/>
    </font>
    <font>
      <sz val="10"/>
      <color indexed="20"/>
      <name val="Arial CE"/>
      <family val="0"/>
    </font>
    <font>
      <sz val="10"/>
      <color indexed="17"/>
      <name val="Arial CE"/>
      <family val="0"/>
    </font>
    <font>
      <sz val="10"/>
      <color indexed="21"/>
      <name val="Arial CE"/>
      <family val="0"/>
    </font>
    <font>
      <b/>
      <sz val="10"/>
      <color indexed="21"/>
      <name val="Arial CE"/>
      <family val="0"/>
    </font>
    <font>
      <sz val="10"/>
      <color indexed="60"/>
      <name val="Arial CE"/>
      <family val="0"/>
    </font>
    <font>
      <b/>
      <sz val="10"/>
      <color indexed="6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vertical="top"/>
    </xf>
    <xf numFmtId="49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3" fontId="0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3" fontId="8" fillId="0" borderId="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1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top"/>
    </xf>
    <xf numFmtId="3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vertical="top"/>
    </xf>
    <xf numFmtId="3" fontId="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49" fontId="6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  <xf numFmtId="3" fontId="6" fillId="0" borderId="2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left" vertical="top" wrapText="1"/>
    </xf>
    <xf numFmtId="3" fontId="0" fillId="0" borderId="5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9" fontId="0" fillId="0" borderId="3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/>
    </xf>
    <xf numFmtId="49" fontId="6" fillId="0" borderId="4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vertical="top" wrapText="1"/>
    </xf>
    <xf numFmtId="3" fontId="6" fillId="0" borderId="4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vertical="top"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49" fontId="6" fillId="0" borderId="2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3" fontId="0" fillId="0" borderId="2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0" fillId="0" borderId="3" xfId="0" applyFont="1" applyFill="1" applyBorder="1" applyAlignment="1">
      <alignment horizontal="center" vertical="top" wrapText="1"/>
    </xf>
    <xf numFmtId="3" fontId="0" fillId="0" borderId="3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3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center" vertical="top"/>
    </xf>
    <xf numFmtId="3" fontId="6" fillId="0" borderId="4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/>
    </xf>
    <xf numFmtId="3" fontId="0" fillId="0" borderId="1" xfId="0" applyNumberFormat="1" applyFill="1" applyBorder="1" applyAlignment="1">
      <alignment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0" fillId="0" borderId="3" xfId="0" applyNumberFormat="1" applyFont="1" applyFill="1" applyBorder="1" applyAlignment="1">
      <alignment horizontal="right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/>
    </xf>
    <xf numFmtId="0" fontId="0" fillId="0" borderId="1" xfId="0" applyFill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2"/>
  <sheetViews>
    <sheetView tabSelected="1" view="pageBreakPreview" zoomScaleNormal="80" zoomScaleSheetLayoutView="100" workbookViewId="0" topLeftCell="A1">
      <selection activeCell="K161" sqref="K161"/>
    </sheetView>
  </sheetViews>
  <sheetFormatPr defaultColWidth="9.00390625" defaultRowHeight="12.75"/>
  <cols>
    <col min="1" max="1" width="6.625" style="8" customWidth="1"/>
    <col min="2" max="2" width="45.125" style="8" customWidth="1"/>
    <col min="3" max="3" width="12.00390625" style="8" customWidth="1"/>
    <col min="4" max="4" width="11.875" style="8" customWidth="1"/>
    <col min="5" max="5" width="11.625" style="8" customWidth="1"/>
    <col min="6" max="6" width="12.875" style="1" customWidth="1"/>
    <col min="7" max="7" width="15.125" style="0" customWidth="1"/>
    <col min="8" max="8" width="11.75390625" style="0" customWidth="1"/>
    <col min="9" max="9" width="10.375" style="0" customWidth="1"/>
    <col min="10" max="10" width="9.25390625" style="0" customWidth="1"/>
    <col min="11" max="12" width="10.375" style="0" customWidth="1"/>
  </cols>
  <sheetData>
    <row r="1" spans="2:7" s="15" customFormat="1" ht="69" customHeight="1">
      <c r="B1" s="102"/>
      <c r="C1" s="132" t="s">
        <v>324</v>
      </c>
      <c r="D1" s="132"/>
      <c r="E1" s="132"/>
      <c r="F1" s="39"/>
      <c r="G1" s="39"/>
    </row>
    <row r="2" spans="1:7" s="8" customFormat="1" ht="14.25" customHeight="1">
      <c r="A2" s="135" t="s">
        <v>323</v>
      </c>
      <c r="B2" s="136"/>
      <c r="C2" s="136"/>
      <c r="D2" s="136"/>
      <c r="E2" s="136"/>
      <c r="F2" s="41"/>
      <c r="G2" s="42"/>
    </row>
    <row r="3" spans="2:7" s="14" customFormat="1" ht="12" customHeight="1">
      <c r="B3" s="103"/>
      <c r="C3" s="103"/>
      <c r="D3" s="103"/>
      <c r="E3" s="103" t="s">
        <v>0</v>
      </c>
      <c r="F3" s="118"/>
      <c r="G3" s="119"/>
    </row>
    <row r="4" spans="1:7" s="8" customFormat="1" ht="24.75" customHeight="1">
      <c r="A4" s="104" t="s">
        <v>1</v>
      </c>
      <c r="B4" s="104" t="s">
        <v>2</v>
      </c>
      <c r="C4" s="105" t="s">
        <v>320</v>
      </c>
      <c r="D4" s="105" t="s">
        <v>319</v>
      </c>
      <c r="E4" s="105" t="s">
        <v>311</v>
      </c>
      <c r="F4" s="117"/>
      <c r="G4" s="42"/>
    </row>
    <row r="5" spans="1:7" s="8" customFormat="1" ht="8.25" customHeight="1">
      <c r="A5" s="106">
        <v>1</v>
      </c>
      <c r="B5" s="106">
        <v>2</v>
      </c>
      <c r="C5" s="106">
        <v>3</v>
      </c>
      <c r="D5" s="106">
        <v>4</v>
      </c>
      <c r="E5" s="106">
        <v>5</v>
      </c>
      <c r="F5" s="117"/>
      <c r="G5" s="39"/>
    </row>
    <row r="6" spans="1:7" s="8" customFormat="1" ht="3.75" customHeight="1" thickBot="1">
      <c r="A6" s="107"/>
      <c r="B6" s="107"/>
      <c r="C6" s="107"/>
      <c r="D6" s="107"/>
      <c r="E6" s="107"/>
      <c r="F6" s="40"/>
      <c r="G6" s="39"/>
    </row>
    <row r="7" spans="1:7" s="8" customFormat="1" ht="14.25" thickBot="1" thickTop="1">
      <c r="A7" s="139" t="s">
        <v>3</v>
      </c>
      <c r="B7" s="139"/>
      <c r="C7" s="108">
        <f>SUM(D7,E7)</f>
        <v>347308891</v>
      </c>
      <c r="D7" s="108">
        <f>SUM(D8,D15,D26,D29,D42,D49,D66,D82,D108,D145,D150,D158,D238,D310,D328,D365,D389,D436,D439,D140,D262,D20,D235)</f>
        <v>246439238</v>
      </c>
      <c r="E7" s="108">
        <f>SUM(E8,E15,E26,E29,E42,E49,E66,E82,E108,E145,E150,E158,E238,E310,E328,E365,E389,E436,E439,E262,E140,E20,)</f>
        <v>100869653</v>
      </c>
      <c r="F7" s="117"/>
      <c r="G7" s="39"/>
    </row>
    <row r="8" spans="1:6" s="8" customFormat="1" ht="13.5" thickTop="1">
      <c r="A8" s="62" t="s">
        <v>4</v>
      </c>
      <c r="B8" s="73" t="s">
        <v>5</v>
      </c>
      <c r="C8" s="52">
        <f>SUM(D8,E8)</f>
        <v>11200</v>
      </c>
      <c r="D8" s="52">
        <f>SUM(D9,D13)</f>
        <v>11200</v>
      </c>
      <c r="E8" s="52">
        <f>SUM(E9,E13)</f>
        <v>0</v>
      </c>
      <c r="F8" s="30"/>
    </row>
    <row r="9" spans="1:6" s="8" customFormat="1" ht="12.75">
      <c r="A9" s="47" t="s">
        <v>6</v>
      </c>
      <c r="B9" s="48" t="s">
        <v>7</v>
      </c>
      <c r="C9" s="24">
        <f>SUM(D9,E9)</f>
        <v>7200</v>
      </c>
      <c r="D9" s="24">
        <f>SUM(D10)</f>
        <v>7200</v>
      </c>
      <c r="E9" s="24">
        <v>0</v>
      </c>
      <c r="F9" s="30"/>
    </row>
    <row r="10" spans="1:6" s="8" customFormat="1" ht="12.75">
      <c r="A10" s="109"/>
      <c r="B10" s="12" t="s">
        <v>30</v>
      </c>
      <c r="C10" s="6">
        <f>SUM(D10,E10)</f>
        <v>7200</v>
      </c>
      <c r="D10" s="6">
        <v>7200</v>
      </c>
      <c r="E10" s="6">
        <v>0</v>
      </c>
      <c r="F10" s="7"/>
    </row>
    <row r="11" spans="1:6" s="8" customFormat="1" ht="12.75">
      <c r="A11" s="109"/>
      <c r="B11" s="12" t="s">
        <v>8</v>
      </c>
      <c r="C11" s="6"/>
      <c r="D11" s="6"/>
      <c r="E11" s="6"/>
      <c r="F11" s="120"/>
    </row>
    <row r="12" spans="1:6" s="8" customFormat="1" ht="12.75">
      <c r="A12" s="110"/>
      <c r="B12" s="11" t="s">
        <v>9</v>
      </c>
      <c r="C12" s="9">
        <f aca="true" t="shared" si="0" ref="C12:C22">SUM(D12,E12)</f>
        <v>7200</v>
      </c>
      <c r="D12" s="9">
        <v>7200</v>
      </c>
      <c r="E12" s="9">
        <v>0</v>
      </c>
      <c r="F12" s="121"/>
    </row>
    <row r="13" spans="1:6" s="8" customFormat="1" ht="12.75">
      <c r="A13" s="47" t="s">
        <v>10</v>
      </c>
      <c r="B13" s="48" t="s">
        <v>11</v>
      </c>
      <c r="C13" s="24">
        <f t="shared" si="0"/>
        <v>4000</v>
      </c>
      <c r="D13" s="24">
        <f>SUM(D14)</f>
        <v>4000</v>
      </c>
      <c r="E13" s="24">
        <f>SUM(E14)</f>
        <v>0</v>
      </c>
      <c r="F13" s="120"/>
    </row>
    <row r="14" spans="1:6" s="8" customFormat="1" ht="12.75">
      <c r="A14" s="10"/>
      <c r="B14" s="11" t="s">
        <v>312</v>
      </c>
      <c r="C14" s="9">
        <f t="shared" si="0"/>
        <v>4000</v>
      </c>
      <c r="D14" s="6">
        <v>4000</v>
      </c>
      <c r="E14" s="6">
        <v>0</v>
      </c>
      <c r="F14" s="7"/>
    </row>
    <row r="15" spans="1:7" s="8" customFormat="1" ht="12.75">
      <c r="A15" s="44" t="s">
        <v>12</v>
      </c>
      <c r="B15" s="45" t="s">
        <v>13</v>
      </c>
      <c r="C15" s="70">
        <f t="shared" si="0"/>
        <v>3400</v>
      </c>
      <c r="D15" s="52">
        <f>SUM(D18)</f>
        <v>0</v>
      </c>
      <c r="E15" s="52">
        <f>SUM(E18,E16)</f>
        <v>3400</v>
      </c>
      <c r="F15" s="7"/>
      <c r="G15" s="31"/>
    </row>
    <row r="16" spans="1:7" s="8" customFormat="1" ht="12.75">
      <c r="A16" s="5" t="s">
        <v>14</v>
      </c>
      <c r="B16" s="12" t="s">
        <v>15</v>
      </c>
      <c r="C16" s="6">
        <f t="shared" si="0"/>
        <v>3000</v>
      </c>
      <c r="D16" s="6">
        <f>SUM(D17)</f>
        <v>0</v>
      </c>
      <c r="E16" s="6">
        <f>SUM(E17)</f>
        <v>3000</v>
      </c>
      <c r="F16" s="85"/>
      <c r="G16" s="21"/>
    </row>
    <row r="17" spans="1:6" s="8" customFormat="1" ht="12.75">
      <c r="A17" s="10"/>
      <c r="B17" s="11" t="s">
        <v>30</v>
      </c>
      <c r="C17" s="9">
        <f t="shared" si="0"/>
        <v>3000</v>
      </c>
      <c r="D17" s="9">
        <v>0</v>
      </c>
      <c r="E17" s="9">
        <v>3000</v>
      </c>
      <c r="F17" s="7"/>
    </row>
    <row r="18" spans="1:7" s="8" customFormat="1" ht="12.75">
      <c r="A18" s="5" t="s">
        <v>17</v>
      </c>
      <c r="B18" s="12" t="s">
        <v>18</v>
      </c>
      <c r="C18" s="6">
        <f t="shared" si="0"/>
        <v>400</v>
      </c>
      <c r="D18" s="6">
        <f>SUM(D19)</f>
        <v>0</v>
      </c>
      <c r="E18" s="6">
        <f>SUM(E19)</f>
        <v>400</v>
      </c>
      <c r="F18" s="122"/>
      <c r="G18" s="124"/>
    </row>
    <row r="19" spans="1:7" s="8" customFormat="1" ht="12.75" customHeight="1">
      <c r="A19" s="10"/>
      <c r="B19" s="11" t="s">
        <v>30</v>
      </c>
      <c r="C19" s="9">
        <f t="shared" si="0"/>
        <v>400</v>
      </c>
      <c r="D19" s="9">
        <v>0</v>
      </c>
      <c r="E19" s="9">
        <v>400</v>
      </c>
      <c r="F19" s="122"/>
      <c r="G19" s="123"/>
    </row>
    <row r="20" spans="1:6" s="8" customFormat="1" ht="12.75">
      <c r="A20" s="62" t="s">
        <v>262</v>
      </c>
      <c r="B20" s="73" t="s">
        <v>263</v>
      </c>
      <c r="C20" s="27">
        <f t="shared" si="0"/>
        <v>192000</v>
      </c>
      <c r="D20" s="27">
        <f>SUM(D21)</f>
        <v>192000</v>
      </c>
      <c r="E20" s="52">
        <v>0</v>
      </c>
      <c r="F20" s="30"/>
    </row>
    <row r="21" spans="1:6" s="8" customFormat="1" ht="12.75">
      <c r="A21" s="5" t="s">
        <v>264</v>
      </c>
      <c r="B21" s="12" t="s">
        <v>265</v>
      </c>
      <c r="C21" s="6">
        <f t="shared" si="0"/>
        <v>192000</v>
      </c>
      <c r="D21" s="6">
        <f>SUM(D22)</f>
        <v>192000</v>
      </c>
      <c r="E21" s="6">
        <v>0</v>
      </c>
      <c r="F21" s="30"/>
    </row>
    <row r="22" spans="1:6" s="8" customFormat="1" ht="12.75">
      <c r="A22" s="5"/>
      <c r="B22" s="12" t="s">
        <v>266</v>
      </c>
      <c r="C22" s="6">
        <f t="shared" si="0"/>
        <v>192000</v>
      </c>
      <c r="D22" s="6">
        <v>192000</v>
      </c>
      <c r="E22" s="6">
        <v>0</v>
      </c>
      <c r="F22" s="7"/>
    </row>
    <row r="23" spans="1:7" s="8" customFormat="1" ht="12.75">
      <c r="A23" s="109"/>
      <c r="B23" s="12" t="s">
        <v>8</v>
      </c>
      <c r="C23" s="20"/>
      <c r="D23" s="20"/>
      <c r="E23" s="6"/>
      <c r="F23" s="122"/>
      <c r="G23" s="124"/>
    </row>
    <row r="24" spans="1:7" s="8" customFormat="1" ht="12.75">
      <c r="A24" s="109"/>
      <c r="B24" s="12" t="s">
        <v>285</v>
      </c>
      <c r="C24" s="6">
        <f aca="true" t="shared" si="1" ref="C24:C33">SUM(D24,E24)</f>
        <v>180000</v>
      </c>
      <c r="D24" s="6">
        <v>180000</v>
      </c>
      <c r="E24" s="6">
        <v>0</v>
      </c>
      <c r="F24" s="122"/>
      <c r="G24" s="123"/>
    </row>
    <row r="25" spans="1:6" s="8" customFormat="1" ht="12.75">
      <c r="A25" s="110"/>
      <c r="B25" s="11" t="s">
        <v>114</v>
      </c>
      <c r="C25" s="9">
        <f t="shared" si="1"/>
        <v>10000</v>
      </c>
      <c r="D25" s="9">
        <v>10000</v>
      </c>
      <c r="E25" s="9">
        <v>0</v>
      </c>
      <c r="F25" s="122"/>
    </row>
    <row r="26" spans="1:6" s="8" customFormat="1" ht="25.5">
      <c r="A26" s="44" t="s">
        <v>19</v>
      </c>
      <c r="B26" s="45" t="s">
        <v>20</v>
      </c>
      <c r="C26" s="46">
        <f t="shared" si="1"/>
        <v>1668000</v>
      </c>
      <c r="D26" s="46">
        <f>SUM(D27)</f>
        <v>1668000</v>
      </c>
      <c r="E26" s="46">
        <f>SUM(E27)</f>
        <v>0</v>
      </c>
      <c r="F26" s="122"/>
    </row>
    <row r="27" spans="1:6" s="8" customFormat="1" ht="12.75">
      <c r="A27" s="47" t="s">
        <v>21</v>
      </c>
      <c r="B27" s="48" t="s">
        <v>22</v>
      </c>
      <c r="C27" s="6">
        <f t="shared" si="1"/>
        <v>1668000</v>
      </c>
      <c r="D27" s="6">
        <f>SUM(D28)</f>
        <v>1668000</v>
      </c>
      <c r="E27" s="6">
        <f>SUM(E28)</f>
        <v>0</v>
      </c>
      <c r="F27" s="122"/>
    </row>
    <row r="28" spans="1:6" s="8" customFormat="1" ht="12.75">
      <c r="A28" s="10"/>
      <c r="B28" s="11" t="s">
        <v>23</v>
      </c>
      <c r="C28" s="9">
        <f t="shared" si="1"/>
        <v>1668000</v>
      </c>
      <c r="D28" s="9">
        <v>1668000</v>
      </c>
      <c r="E28" s="9">
        <v>0</v>
      </c>
      <c r="F28" s="7"/>
    </row>
    <row r="29" spans="1:7" s="8" customFormat="1" ht="12.75">
      <c r="A29" s="62" t="s">
        <v>24</v>
      </c>
      <c r="B29" s="73" t="s">
        <v>25</v>
      </c>
      <c r="C29" s="27">
        <f t="shared" si="1"/>
        <v>40731700</v>
      </c>
      <c r="D29" s="27">
        <f>SUM(D30,D32,D37,D40)</f>
        <v>25708000</v>
      </c>
      <c r="E29" s="27">
        <f>SUM(E30,E32,E37)</f>
        <v>15023700</v>
      </c>
      <c r="F29" s="30"/>
      <c r="G29" s="31"/>
    </row>
    <row r="30" spans="1:7" s="8" customFormat="1" ht="12.75">
      <c r="A30" s="47" t="s">
        <v>26</v>
      </c>
      <c r="B30" s="48" t="s">
        <v>27</v>
      </c>
      <c r="C30" s="24">
        <f t="shared" si="1"/>
        <v>9628000</v>
      </c>
      <c r="D30" s="6">
        <f>SUM(D31:D31)</f>
        <v>9628000</v>
      </c>
      <c r="E30" s="6">
        <f>SUM(E31)</f>
        <v>0</v>
      </c>
      <c r="F30" s="30"/>
      <c r="G30" s="21"/>
    </row>
    <row r="31" spans="1:6" s="8" customFormat="1" ht="12.75" customHeight="1">
      <c r="A31" s="10"/>
      <c r="B31" s="11" t="s">
        <v>313</v>
      </c>
      <c r="C31" s="9">
        <f t="shared" si="1"/>
        <v>9628000</v>
      </c>
      <c r="D31" s="9">
        <v>9628000</v>
      </c>
      <c r="E31" s="9">
        <v>0</v>
      </c>
      <c r="F31" s="85"/>
    </row>
    <row r="32" spans="1:6" s="8" customFormat="1" ht="12.75" customHeight="1">
      <c r="A32" s="5" t="s">
        <v>28</v>
      </c>
      <c r="B32" s="12" t="s">
        <v>29</v>
      </c>
      <c r="C32" s="60">
        <f t="shared" si="1"/>
        <v>18094700</v>
      </c>
      <c r="D32" s="60">
        <f>SUM(D33,D36)</f>
        <v>3071000</v>
      </c>
      <c r="E32" s="60">
        <f>SUM(E33,E36)</f>
        <v>15023700</v>
      </c>
      <c r="F32" s="7"/>
    </row>
    <row r="33" spans="1:6" s="8" customFormat="1" ht="12.75">
      <c r="A33" s="5"/>
      <c r="B33" s="12" t="s">
        <v>30</v>
      </c>
      <c r="C33" s="6">
        <f t="shared" si="1"/>
        <v>6678700</v>
      </c>
      <c r="D33" s="6">
        <v>3071000</v>
      </c>
      <c r="E33" s="6">
        <v>3607700</v>
      </c>
      <c r="F33" s="7"/>
    </row>
    <row r="34" spans="1:6" s="8" customFormat="1" ht="12.75">
      <c r="A34" s="5"/>
      <c r="B34" s="12" t="s">
        <v>31</v>
      </c>
      <c r="C34" s="6"/>
      <c r="D34" s="6"/>
      <c r="E34" s="6"/>
      <c r="F34" s="7"/>
    </row>
    <row r="35" spans="1:6" s="8" customFormat="1" ht="12.75">
      <c r="A35" s="5"/>
      <c r="B35" s="12" t="s">
        <v>32</v>
      </c>
      <c r="C35" s="6">
        <f aca="true" t="shared" si="2" ref="C35:C44">SUM(D35,E35)</f>
        <v>2353200</v>
      </c>
      <c r="D35" s="6">
        <v>0</v>
      </c>
      <c r="E35" s="6">
        <v>2353200</v>
      </c>
      <c r="F35" s="7"/>
    </row>
    <row r="36" spans="1:6" s="8" customFormat="1" ht="12.75">
      <c r="A36" s="10"/>
      <c r="B36" s="11" t="s">
        <v>267</v>
      </c>
      <c r="C36" s="9">
        <f t="shared" si="2"/>
        <v>11416000</v>
      </c>
      <c r="D36" s="9">
        <v>0</v>
      </c>
      <c r="E36" s="9">
        <f>11932000-671000+155000</f>
        <v>11416000</v>
      </c>
      <c r="F36" s="7"/>
    </row>
    <row r="37" spans="1:6" s="8" customFormat="1" ht="13.5" customHeight="1">
      <c r="A37" s="47" t="s">
        <v>33</v>
      </c>
      <c r="B37" s="48" t="s">
        <v>34</v>
      </c>
      <c r="C37" s="24">
        <f t="shared" si="2"/>
        <v>12509000</v>
      </c>
      <c r="D37" s="24">
        <f>SUM(D38,D39)</f>
        <v>12509000</v>
      </c>
      <c r="E37" s="24">
        <f>SUM(E38:E39)</f>
        <v>0</v>
      </c>
      <c r="F37" s="7"/>
    </row>
    <row r="38" spans="1:6" s="8" customFormat="1" ht="14.25" customHeight="1">
      <c r="A38" s="109"/>
      <c r="B38" s="12" t="s">
        <v>30</v>
      </c>
      <c r="C38" s="6">
        <f t="shared" si="2"/>
        <v>1805000</v>
      </c>
      <c r="D38" s="6">
        <v>1805000</v>
      </c>
      <c r="E38" s="6">
        <v>0</v>
      </c>
      <c r="F38" s="7"/>
    </row>
    <row r="39" spans="1:6" s="8" customFormat="1" ht="12.75">
      <c r="A39" s="110"/>
      <c r="B39" s="11" t="s">
        <v>23</v>
      </c>
      <c r="C39" s="9">
        <f t="shared" si="2"/>
        <v>10704000</v>
      </c>
      <c r="D39" s="9">
        <v>10704000</v>
      </c>
      <c r="E39" s="9">
        <v>0</v>
      </c>
      <c r="F39" s="7"/>
    </row>
    <row r="40" spans="1:6" s="8" customFormat="1" ht="12.75">
      <c r="A40" s="47" t="s">
        <v>308</v>
      </c>
      <c r="B40" s="48" t="s">
        <v>11</v>
      </c>
      <c r="C40" s="24">
        <f t="shared" si="2"/>
        <v>500000</v>
      </c>
      <c r="D40" s="24">
        <f>SUM(D41)</f>
        <v>500000</v>
      </c>
      <c r="E40" s="24">
        <f>SUM(E41)</f>
        <v>0</v>
      </c>
      <c r="F40" s="7"/>
    </row>
    <row r="41" spans="1:6" s="8" customFormat="1" ht="12.75">
      <c r="A41" s="10"/>
      <c r="B41" s="11" t="s">
        <v>23</v>
      </c>
      <c r="C41" s="9">
        <f t="shared" si="2"/>
        <v>500000</v>
      </c>
      <c r="D41" s="9">
        <v>500000</v>
      </c>
      <c r="E41" s="9">
        <v>0</v>
      </c>
      <c r="F41" s="7"/>
    </row>
    <row r="42" spans="1:6" ht="15" customHeight="1">
      <c r="A42" s="62" t="s">
        <v>36</v>
      </c>
      <c r="B42" s="73" t="s">
        <v>37</v>
      </c>
      <c r="C42" s="52">
        <f t="shared" si="2"/>
        <v>125700</v>
      </c>
      <c r="D42" s="52">
        <f>SUM(D43,D47)</f>
        <v>125700</v>
      </c>
      <c r="E42" s="52">
        <f>SUM(E43,E47)</f>
        <v>0</v>
      </c>
      <c r="F42" s="32"/>
    </row>
    <row r="43" spans="1:6" ht="12.75" customHeight="1">
      <c r="A43" s="47" t="s">
        <v>38</v>
      </c>
      <c r="B43" s="48" t="s">
        <v>39</v>
      </c>
      <c r="C43" s="68">
        <f t="shared" si="2"/>
        <v>65700</v>
      </c>
      <c r="D43" s="60">
        <f>SUM(D44)</f>
        <v>65700</v>
      </c>
      <c r="E43" s="60">
        <f>SUM(E44)</f>
        <v>0</v>
      </c>
      <c r="F43" s="32"/>
    </row>
    <row r="44" spans="1:5" ht="12.75">
      <c r="A44" s="5"/>
      <c r="B44" s="12" t="s">
        <v>30</v>
      </c>
      <c r="C44" s="6">
        <f t="shared" si="2"/>
        <v>65700</v>
      </c>
      <c r="D44" s="6">
        <v>65700</v>
      </c>
      <c r="E44" s="6">
        <v>0</v>
      </c>
    </row>
    <row r="45" spans="1:5" ht="12.75">
      <c r="A45" s="109"/>
      <c r="B45" s="12" t="s">
        <v>8</v>
      </c>
      <c r="C45" s="6"/>
      <c r="D45" s="6"/>
      <c r="E45" s="6"/>
    </row>
    <row r="46" spans="1:5" ht="12.75">
      <c r="A46" s="110"/>
      <c r="B46" s="11" t="s">
        <v>114</v>
      </c>
      <c r="C46" s="9">
        <f aca="true" t="shared" si="3" ref="C46:C51">SUM(D46,E46)</f>
        <v>3000</v>
      </c>
      <c r="D46" s="9">
        <v>3000</v>
      </c>
      <c r="E46" s="9">
        <v>0</v>
      </c>
    </row>
    <row r="47" spans="1:5" ht="12.75" customHeight="1">
      <c r="A47" s="47" t="s">
        <v>40</v>
      </c>
      <c r="B47" s="48" t="s">
        <v>11</v>
      </c>
      <c r="C47" s="6">
        <f t="shared" si="3"/>
        <v>60000</v>
      </c>
      <c r="D47" s="6">
        <f>SUM(D48)</f>
        <v>60000</v>
      </c>
      <c r="E47" s="6">
        <f>SUM(E48)</f>
        <v>0</v>
      </c>
    </row>
    <row r="48" spans="1:5" ht="13.5" customHeight="1">
      <c r="A48" s="10"/>
      <c r="B48" s="11" t="s">
        <v>30</v>
      </c>
      <c r="C48" s="9">
        <f t="shared" si="3"/>
        <v>60000</v>
      </c>
      <c r="D48" s="9">
        <v>60000</v>
      </c>
      <c r="E48" s="9">
        <v>0</v>
      </c>
    </row>
    <row r="49" spans="1:7" ht="14.25" customHeight="1">
      <c r="A49" s="62" t="s">
        <v>41</v>
      </c>
      <c r="B49" s="73" t="s">
        <v>42</v>
      </c>
      <c r="C49" s="52">
        <f t="shared" si="3"/>
        <v>8068093</v>
      </c>
      <c r="D49" s="52">
        <f>SUM(D54,D59,D61,D50)</f>
        <v>8060093</v>
      </c>
      <c r="E49" s="52">
        <f>SUM(E54,E61,E50)</f>
        <v>8000</v>
      </c>
      <c r="F49" s="32"/>
      <c r="G49" s="33"/>
    </row>
    <row r="50" spans="1:7" ht="14.25" customHeight="1">
      <c r="A50" s="47" t="s">
        <v>283</v>
      </c>
      <c r="B50" s="48" t="s">
        <v>284</v>
      </c>
      <c r="C50" s="24">
        <f t="shared" si="3"/>
        <v>558893</v>
      </c>
      <c r="D50" s="6">
        <f>SUM(D51)</f>
        <v>558893</v>
      </c>
      <c r="E50" s="6">
        <v>0</v>
      </c>
      <c r="F50" s="32"/>
      <c r="G50" s="23"/>
    </row>
    <row r="51" spans="1:6" ht="14.25" customHeight="1">
      <c r="A51" s="5"/>
      <c r="B51" s="12" t="s">
        <v>16</v>
      </c>
      <c r="C51" s="6">
        <f t="shared" si="3"/>
        <v>558893</v>
      </c>
      <c r="D51" s="6">
        <v>558893</v>
      </c>
      <c r="E51" s="6">
        <v>0</v>
      </c>
      <c r="F51" s="86"/>
    </row>
    <row r="52" spans="1:5" ht="14.25" customHeight="1">
      <c r="A52" s="5"/>
      <c r="B52" s="12" t="s">
        <v>8</v>
      </c>
      <c r="C52" s="6"/>
      <c r="D52" s="6"/>
      <c r="E52" s="6"/>
    </row>
    <row r="53" spans="1:5" ht="14.25" customHeight="1">
      <c r="A53" s="10"/>
      <c r="B53" s="11" t="s">
        <v>9</v>
      </c>
      <c r="C53" s="9">
        <f>SUM(D53,E53)</f>
        <v>558893</v>
      </c>
      <c r="D53" s="9">
        <v>558893</v>
      </c>
      <c r="E53" s="9">
        <v>0</v>
      </c>
    </row>
    <row r="54" spans="1:5" ht="13.5" customHeight="1">
      <c r="A54" s="47" t="s">
        <v>43</v>
      </c>
      <c r="B54" s="48" t="s">
        <v>242</v>
      </c>
      <c r="C54" s="6">
        <f>SUM(D54,E54)</f>
        <v>1933600</v>
      </c>
      <c r="D54" s="6">
        <f>SUM(D55,D58)</f>
        <v>1925600</v>
      </c>
      <c r="E54" s="6">
        <f>SUM(E55,E58)</f>
        <v>8000</v>
      </c>
    </row>
    <row r="55" spans="1:5" ht="12.75">
      <c r="A55" s="109"/>
      <c r="B55" s="12" t="s">
        <v>259</v>
      </c>
      <c r="C55" s="6">
        <f>SUM(D55,E55)</f>
        <v>733600</v>
      </c>
      <c r="D55" s="6">
        <v>725600</v>
      </c>
      <c r="E55" s="6">
        <v>8000</v>
      </c>
    </row>
    <row r="56" spans="1:5" ht="13.5" customHeight="1">
      <c r="A56" s="109"/>
      <c r="B56" s="12" t="s">
        <v>8</v>
      </c>
      <c r="C56" s="20"/>
      <c r="D56" s="20"/>
      <c r="E56" s="20"/>
    </row>
    <row r="57" spans="1:5" ht="13.5" customHeight="1">
      <c r="A57" s="109"/>
      <c r="B57" s="12" t="s">
        <v>321</v>
      </c>
      <c r="C57" s="6">
        <f aca="true" t="shared" si="4" ref="C57:C62">SUM(D57,E57)</f>
        <v>13600</v>
      </c>
      <c r="D57" s="6">
        <v>13600</v>
      </c>
      <c r="E57" s="6">
        <v>0</v>
      </c>
    </row>
    <row r="58" spans="1:6" s="8" customFormat="1" ht="12.75">
      <c r="A58" s="110"/>
      <c r="B58" s="11" t="s">
        <v>23</v>
      </c>
      <c r="C58" s="9">
        <f t="shared" si="4"/>
        <v>1200000</v>
      </c>
      <c r="D58" s="9">
        <v>1200000</v>
      </c>
      <c r="E58" s="9">
        <v>0</v>
      </c>
      <c r="F58" s="7"/>
    </row>
    <row r="59" spans="1:6" s="8" customFormat="1" ht="14.25" customHeight="1">
      <c r="A59" s="5" t="s">
        <v>44</v>
      </c>
      <c r="B59" s="12" t="s">
        <v>45</v>
      </c>
      <c r="C59" s="6">
        <f t="shared" si="4"/>
        <v>1500000</v>
      </c>
      <c r="D59" s="24">
        <f>SUM(D60)</f>
        <v>1500000</v>
      </c>
      <c r="E59" s="24">
        <f>SUM(E60)</f>
        <v>0</v>
      </c>
      <c r="F59" s="7"/>
    </row>
    <row r="60" spans="1:6" s="8" customFormat="1" ht="12.75">
      <c r="A60" s="10"/>
      <c r="B60" s="11" t="s">
        <v>23</v>
      </c>
      <c r="C60" s="9">
        <f t="shared" si="4"/>
        <v>1500000</v>
      </c>
      <c r="D60" s="9">
        <v>1500000</v>
      </c>
      <c r="E60" s="9">
        <v>0</v>
      </c>
      <c r="F60" s="7"/>
    </row>
    <row r="61" spans="1:5" ht="12.75">
      <c r="A61" s="5" t="s">
        <v>46</v>
      </c>
      <c r="B61" s="12" t="s">
        <v>11</v>
      </c>
      <c r="C61" s="6">
        <f t="shared" si="4"/>
        <v>4075600</v>
      </c>
      <c r="D61" s="24">
        <f>SUM(D62,D65)</f>
        <v>4075600</v>
      </c>
      <c r="E61" s="24">
        <f>SUM(E62)</f>
        <v>0</v>
      </c>
    </row>
    <row r="62" spans="1:5" ht="12.75">
      <c r="A62" s="109"/>
      <c r="B62" s="12" t="s">
        <v>16</v>
      </c>
      <c r="C62" s="6">
        <f t="shared" si="4"/>
        <v>275600</v>
      </c>
      <c r="D62" s="6">
        <v>275600</v>
      </c>
      <c r="E62" s="6">
        <v>0</v>
      </c>
    </row>
    <row r="63" spans="1:5" ht="12.75">
      <c r="A63" s="109"/>
      <c r="B63" s="12" t="s">
        <v>8</v>
      </c>
      <c r="C63" s="6"/>
      <c r="D63" s="6"/>
      <c r="E63" s="6"/>
    </row>
    <row r="64" spans="1:5" ht="12.75">
      <c r="A64" s="109"/>
      <c r="B64" s="12" t="s">
        <v>114</v>
      </c>
      <c r="C64" s="6">
        <f>SUM(D64,E64)</f>
        <v>45000</v>
      </c>
      <c r="D64" s="6">
        <v>45000</v>
      </c>
      <c r="E64" s="6"/>
    </row>
    <row r="65" spans="1:6" s="8" customFormat="1" ht="12.75">
      <c r="A65" s="10"/>
      <c r="B65" s="11" t="s">
        <v>35</v>
      </c>
      <c r="C65" s="9">
        <f>SUM(D65,E65)</f>
        <v>3800000</v>
      </c>
      <c r="D65" s="9">
        <v>3800000</v>
      </c>
      <c r="E65" s="9">
        <v>0</v>
      </c>
      <c r="F65" s="7"/>
    </row>
    <row r="66" spans="1:7" ht="12.75">
      <c r="A66" s="44" t="s">
        <v>47</v>
      </c>
      <c r="B66" s="45" t="s">
        <v>48</v>
      </c>
      <c r="C66" s="70">
        <f>SUM(D66,E66)</f>
        <v>744000</v>
      </c>
      <c r="D66" s="70">
        <f>SUM(D67,D71,D73,D75,D77)</f>
        <v>705000</v>
      </c>
      <c r="E66" s="70">
        <f>SUM(E67,E71,E73,E75,E77)</f>
        <v>39000</v>
      </c>
      <c r="F66" s="32"/>
      <c r="G66" s="33"/>
    </row>
    <row r="67" spans="1:7" ht="13.5" customHeight="1">
      <c r="A67" s="5" t="s">
        <v>49</v>
      </c>
      <c r="B67" s="12" t="s">
        <v>50</v>
      </c>
      <c r="C67" s="24">
        <f>SUM(D67,E67)</f>
        <v>220000</v>
      </c>
      <c r="D67" s="6">
        <f>SUM(D68)</f>
        <v>220000</v>
      </c>
      <c r="E67" s="6">
        <f>SUM(E68)</f>
        <v>0</v>
      </c>
      <c r="F67" s="32"/>
      <c r="G67" s="23"/>
    </row>
    <row r="68" spans="1:6" ht="12.75">
      <c r="A68" s="5"/>
      <c r="B68" s="12" t="s">
        <v>30</v>
      </c>
      <c r="C68" s="6">
        <f>SUM(D68,E68)</f>
        <v>220000</v>
      </c>
      <c r="D68" s="6">
        <v>220000</v>
      </c>
      <c r="E68" s="6">
        <v>0</v>
      </c>
      <c r="F68" s="86"/>
    </row>
    <row r="69" spans="1:5" ht="12.75">
      <c r="A69" s="5"/>
      <c r="B69" s="12" t="s">
        <v>8</v>
      </c>
      <c r="C69" s="6"/>
      <c r="D69" s="6"/>
      <c r="E69" s="6"/>
    </row>
    <row r="70" spans="1:5" ht="12.75">
      <c r="A70" s="10"/>
      <c r="B70" s="11" t="s">
        <v>114</v>
      </c>
      <c r="C70" s="9">
        <f aca="true" t="shared" si="5" ref="C70:C78">SUM(D70,E70)</f>
        <v>30000</v>
      </c>
      <c r="D70" s="9">
        <v>30000</v>
      </c>
      <c r="E70" s="9">
        <v>0</v>
      </c>
    </row>
    <row r="71" spans="1:5" ht="13.5" customHeight="1">
      <c r="A71" s="47" t="s">
        <v>51</v>
      </c>
      <c r="B71" s="48" t="s">
        <v>52</v>
      </c>
      <c r="C71" s="24">
        <f t="shared" si="5"/>
        <v>99000</v>
      </c>
      <c r="D71" s="24">
        <f>SUM(D72)</f>
        <v>99000</v>
      </c>
      <c r="E71" s="24">
        <f>SUM(E72)</f>
        <v>0</v>
      </c>
    </row>
    <row r="72" spans="1:5" ht="12.75">
      <c r="A72" s="10"/>
      <c r="B72" s="11" t="s">
        <v>30</v>
      </c>
      <c r="C72" s="9">
        <f t="shared" si="5"/>
        <v>99000</v>
      </c>
      <c r="D72" s="9">
        <v>99000</v>
      </c>
      <c r="E72" s="9">
        <v>0</v>
      </c>
    </row>
    <row r="73" spans="1:15" ht="13.5" customHeight="1">
      <c r="A73" s="5" t="s">
        <v>53</v>
      </c>
      <c r="B73" s="12" t="s">
        <v>54</v>
      </c>
      <c r="C73" s="6">
        <f t="shared" si="5"/>
        <v>169000</v>
      </c>
      <c r="D73" s="6">
        <f>SUM(D74)</f>
        <v>160000</v>
      </c>
      <c r="E73" s="6">
        <f>SUM(E74)</f>
        <v>9000</v>
      </c>
      <c r="I73" s="2"/>
      <c r="K73" s="2"/>
      <c r="M73" s="2"/>
      <c r="O73" s="2"/>
    </row>
    <row r="74" spans="1:13" ht="12.75">
      <c r="A74" s="10"/>
      <c r="B74" s="11" t="s">
        <v>16</v>
      </c>
      <c r="C74" s="9">
        <f t="shared" si="5"/>
        <v>169000</v>
      </c>
      <c r="D74" s="9">
        <v>160000</v>
      </c>
      <c r="E74" s="9">
        <v>9000</v>
      </c>
      <c r="I74" s="2"/>
      <c r="M74" s="2"/>
    </row>
    <row r="75" spans="1:5" ht="12.75">
      <c r="A75" s="5" t="s">
        <v>56</v>
      </c>
      <c r="B75" s="12" t="s">
        <v>57</v>
      </c>
      <c r="C75" s="6">
        <f t="shared" si="5"/>
        <v>96000</v>
      </c>
      <c r="D75" s="6">
        <f>SUM(D76)</f>
        <v>96000</v>
      </c>
      <c r="E75" s="6">
        <f>SUM(E76)</f>
        <v>0</v>
      </c>
    </row>
    <row r="76" spans="1:5" ht="12.75">
      <c r="A76" s="10"/>
      <c r="B76" s="11" t="s">
        <v>16</v>
      </c>
      <c r="C76" s="9">
        <f t="shared" si="5"/>
        <v>96000</v>
      </c>
      <c r="D76" s="9">
        <v>96000</v>
      </c>
      <c r="E76" s="9">
        <v>0</v>
      </c>
    </row>
    <row r="77" spans="1:5" ht="12.75">
      <c r="A77" s="5" t="s">
        <v>268</v>
      </c>
      <c r="B77" s="12" t="s">
        <v>11</v>
      </c>
      <c r="C77" s="6">
        <f t="shared" si="5"/>
        <v>160000</v>
      </c>
      <c r="D77" s="6">
        <f>SUM(D78)</f>
        <v>130000</v>
      </c>
      <c r="E77" s="6">
        <f>SUM(E78)</f>
        <v>30000</v>
      </c>
    </row>
    <row r="78" spans="1:5" ht="12.75">
      <c r="A78" s="5"/>
      <c r="B78" s="12" t="s">
        <v>290</v>
      </c>
      <c r="C78" s="6">
        <f t="shared" si="5"/>
        <v>160000</v>
      </c>
      <c r="D78" s="6">
        <v>130000</v>
      </c>
      <c r="E78" s="6">
        <v>30000</v>
      </c>
    </row>
    <row r="79" spans="1:5" ht="12.75">
      <c r="A79" s="5"/>
      <c r="B79" s="12" t="s">
        <v>8</v>
      </c>
      <c r="C79" s="6"/>
      <c r="D79" s="6"/>
      <c r="E79" s="6"/>
    </row>
    <row r="80" spans="1:5" ht="12.75">
      <c r="A80" s="5"/>
      <c r="B80" s="12" t="s">
        <v>114</v>
      </c>
      <c r="C80" s="6">
        <f>SUM(D80,E80)</f>
        <v>6000</v>
      </c>
      <c r="D80" s="6">
        <v>6000</v>
      </c>
      <c r="E80" s="6">
        <v>0</v>
      </c>
    </row>
    <row r="81" spans="1:5" ht="12.75">
      <c r="A81" s="5"/>
      <c r="B81" s="12" t="s">
        <v>9</v>
      </c>
      <c r="C81" s="9">
        <f>SUM(D81,E81)</f>
        <v>70000</v>
      </c>
      <c r="D81" s="6">
        <v>70000</v>
      </c>
      <c r="E81" s="6">
        <v>0</v>
      </c>
    </row>
    <row r="82" spans="1:7" ht="12.75">
      <c r="A82" s="62" t="s">
        <v>58</v>
      </c>
      <c r="B82" s="73" t="s">
        <v>59</v>
      </c>
      <c r="C82" s="70">
        <f>SUM(D82,E82)</f>
        <v>24019768</v>
      </c>
      <c r="D82" s="52">
        <f>SUM(D83,D87,D91,D95,D104,D100)</f>
        <v>22049606</v>
      </c>
      <c r="E82" s="52">
        <f>SUM(E83,E87,E91,E95,E104,E100)</f>
        <v>1970162</v>
      </c>
      <c r="F82" s="32"/>
      <c r="G82" s="33"/>
    </row>
    <row r="83" spans="1:7" ht="12.75">
      <c r="A83" s="5" t="s">
        <v>60</v>
      </c>
      <c r="B83" s="12" t="s">
        <v>61</v>
      </c>
      <c r="C83" s="6">
        <f>SUM(D83,E83)</f>
        <v>884889</v>
      </c>
      <c r="D83" s="6">
        <f>SUM(D84)</f>
        <v>884889</v>
      </c>
      <c r="E83" s="6">
        <f>SUM(E84)</f>
        <v>0</v>
      </c>
      <c r="F83" s="32"/>
      <c r="G83" s="23"/>
    </row>
    <row r="84" spans="1:6" ht="12.75">
      <c r="A84" s="5"/>
      <c r="B84" s="12" t="s">
        <v>30</v>
      </c>
      <c r="C84" s="6">
        <f>SUM(D84,E84)</f>
        <v>884889</v>
      </c>
      <c r="D84" s="6">
        <v>884889</v>
      </c>
      <c r="E84" s="6">
        <v>0</v>
      </c>
      <c r="F84" s="86"/>
    </row>
    <row r="85" spans="1:5" ht="12.75">
      <c r="A85" s="5"/>
      <c r="B85" s="12" t="s">
        <v>8</v>
      </c>
      <c r="C85" s="6"/>
      <c r="D85" s="6"/>
      <c r="E85" s="6"/>
    </row>
    <row r="86" spans="1:5" ht="12.75">
      <c r="A86" s="10"/>
      <c r="B86" s="11" t="s">
        <v>114</v>
      </c>
      <c r="C86" s="9">
        <f>SUM(D86,E86)</f>
        <v>872015</v>
      </c>
      <c r="D86" s="9">
        <v>872015</v>
      </c>
      <c r="E86" s="9">
        <v>0</v>
      </c>
    </row>
    <row r="87" spans="1:5" ht="12.75">
      <c r="A87" s="47" t="s">
        <v>63</v>
      </c>
      <c r="B87" s="48" t="s">
        <v>64</v>
      </c>
      <c r="C87" s="24">
        <f>SUM(D87,E87)</f>
        <v>2334142</v>
      </c>
      <c r="D87" s="24">
        <f>SUM(D88)</f>
        <v>363980</v>
      </c>
      <c r="E87" s="24">
        <f>SUM(E88)</f>
        <v>1970162</v>
      </c>
    </row>
    <row r="88" spans="1:5" ht="12.75">
      <c r="A88" s="5"/>
      <c r="B88" s="12" t="s">
        <v>258</v>
      </c>
      <c r="C88" s="6">
        <f>SUM(D88,E88)</f>
        <v>2334142</v>
      </c>
      <c r="D88" s="6">
        <v>363980</v>
      </c>
      <c r="E88" s="6">
        <f>1930162+40000</f>
        <v>1970162</v>
      </c>
    </row>
    <row r="89" spans="1:5" ht="12.75">
      <c r="A89" s="109"/>
      <c r="B89" s="12" t="s">
        <v>8</v>
      </c>
      <c r="C89" s="20"/>
      <c r="D89" s="20"/>
      <c r="E89" s="20"/>
    </row>
    <row r="90" spans="1:5" ht="12.75">
      <c r="A90" s="110"/>
      <c r="B90" s="11" t="s">
        <v>114</v>
      </c>
      <c r="C90" s="9">
        <f>SUM(D90,E90)</f>
        <v>1061992</v>
      </c>
      <c r="D90" s="9">
        <v>358347</v>
      </c>
      <c r="E90" s="9">
        <f>663645+40000</f>
        <v>703645</v>
      </c>
    </row>
    <row r="91" spans="1:5" ht="13.5" customHeight="1">
      <c r="A91" s="5" t="s">
        <v>65</v>
      </c>
      <c r="B91" s="12" t="s">
        <v>66</v>
      </c>
      <c r="C91" s="60">
        <f>SUM(D91,E91)</f>
        <v>619700</v>
      </c>
      <c r="D91" s="60">
        <f>SUM(D92)</f>
        <v>619700</v>
      </c>
      <c r="E91" s="60">
        <f>SUM(E92)</f>
        <v>0</v>
      </c>
    </row>
    <row r="92" spans="1:5" ht="12.75">
      <c r="A92" s="109"/>
      <c r="B92" s="12" t="s">
        <v>30</v>
      </c>
      <c r="C92" s="6">
        <f>SUM(D92,E92)</f>
        <v>619700</v>
      </c>
      <c r="D92" s="6">
        <v>619700</v>
      </c>
      <c r="E92" s="6">
        <v>0</v>
      </c>
    </row>
    <row r="93" spans="1:5" ht="12.75">
      <c r="A93" s="109"/>
      <c r="B93" s="12" t="s">
        <v>8</v>
      </c>
      <c r="C93" s="6"/>
      <c r="D93" s="6"/>
      <c r="E93" s="6"/>
    </row>
    <row r="94" spans="1:5" ht="12.75">
      <c r="A94" s="109"/>
      <c r="B94" s="12" t="s">
        <v>114</v>
      </c>
      <c r="C94" s="6">
        <f>SUM(D94,E94)</f>
        <v>6700</v>
      </c>
      <c r="D94" s="6">
        <v>6700</v>
      </c>
      <c r="E94" s="6">
        <v>0</v>
      </c>
    </row>
    <row r="95" spans="1:5" ht="13.5" customHeight="1">
      <c r="A95" s="47" t="s">
        <v>67</v>
      </c>
      <c r="B95" s="48" t="s">
        <v>68</v>
      </c>
      <c r="C95" s="68">
        <f>SUM(D95,E95)</f>
        <v>18978037</v>
      </c>
      <c r="D95" s="68">
        <f>SUM(D96,D99)</f>
        <v>18978037</v>
      </c>
      <c r="E95" s="68">
        <f>SUM(E96)</f>
        <v>0</v>
      </c>
    </row>
    <row r="96" spans="1:5" ht="12.75">
      <c r="A96" s="109"/>
      <c r="B96" s="12" t="s">
        <v>16</v>
      </c>
      <c r="C96" s="6">
        <f>SUM(D96,E96)</f>
        <v>18794637</v>
      </c>
      <c r="D96" s="6">
        <v>18794637</v>
      </c>
      <c r="E96" s="6">
        <v>0</v>
      </c>
    </row>
    <row r="97" spans="1:5" ht="12.75">
      <c r="A97" s="109"/>
      <c r="B97" s="12" t="s">
        <v>8</v>
      </c>
      <c r="C97" s="20"/>
      <c r="D97" s="20"/>
      <c r="E97" s="6"/>
    </row>
    <row r="98" spans="1:5" ht="12.75">
      <c r="A98" s="109"/>
      <c r="B98" s="12" t="s">
        <v>114</v>
      </c>
      <c r="C98" s="6">
        <f>SUM(D98,E98)</f>
        <v>15409670</v>
      </c>
      <c r="D98" s="6">
        <v>15409670</v>
      </c>
      <c r="E98" s="6">
        <v>0</v>
      </c>
    </row>
    <row r="99" spans="1:6" s="8" customFormat="1" ht="12.75">
      <c r="A99" s="10"/>
      <c r="B99" s="11" t="s">
        <v>23</v>
      </c>
      <c r="C99" s="9">
        <f>SUM(D99,E99)</f>
        <v>183400</v>
      </c>
      <c r="D99" s="9">
        <f>313400-130000</f>
        <v>183400</v>
      </c>
      <c r="E99" s="9">
        <v>0</v>
      </c>
      <c r="F99" s="7"/>
    </row>
    <row r="100" spans="1:6" s="8" customFormat="1" ht="13.5" customHeight="1">
      <c r="A100" s="5" t="s">
        <v>269</v>
      </c>
      <c r="B100" s="12" t="s">
        <v>270</v>
      </c>
      <c r="C100" s="6">
        <f>SUM(D100,E100)</f>
        <v>970000</v>
      </c>
      <c r="D100" s="6">
        <f>SUM(D101)</f>
        <v>970000</v>
      </c>
      <c r="E100" s="6">
        <v>0</v>
      </c>
      <c r="F100" s="7"/>
    </row>
    <row r="101" spans="1:6" s="8" customFormat="1" ht="13.5" customHeight="1">
      <c r="A101" s="5"/>
      <c r="B101" s="12" t="s">
        <v>301</v>
      </c>
      <c r="C101" s="6">
        <f>SUM(D101,E101)</f>
        <v>970000</v>
      </c>
      <c r="D101" s="6">
        <v>970000</v>
      </c>
      <c r="E101" s="6">
        <v>0</v>
      </c>
      <c r="F101" s="7"/>
    </row>
    <row r="102" spans="1:6" s="8" customFormat="1" ht="13.5" customHeight="1">
      <c r="A102" s="5"/>
      <c r="B102" s="12" t="s">
        <v>8</v>
      </c>
      <c r="C102" s="6"/>
      <c r="D102" s="6"/>
      <c r="E102" s="6"/>
      <c r="F102" s="7"/>
    </row>
    <row r="103" spans="1:6" s="8" customFormat="1" ht="13.5" customHeight="1">
      <c r="A103" s="10"/>
      <c r="B103" s="11" t="s">
        <v>114</v>
      </c>
      <c r="C103" s="9">
        <f>SUM(D103,E103)</f>
        <v>9000</v>
      </c>
      <c r="D103" s="9">
        <v>9000</v>
      </c>
      <c r="E103" s="9">
        <v>0</v>
      </c>
      <c r="F103" s="7"/>
    </row>
    <row r="104" spans="1:5" ht="12.75">
      <c r="A104" s="5" t="s">
        <v>69</v>
      </c>
      <c r="B104" s="12" t="s">
        <v>11</v>
      </c>
      <c r="C104" s="6">
        <f>SUM(D104,E104)</f>
        <v>233000</v>
      </c>
      <c r="D104" s="6">
        <f>SUM(D105)</f>
        <v>233000</v>
      </c>
      <c r="E104" s="6">
        <f>SUM(E105)</f>
        <v>0</v>
      </c>
    </row>
    <row r="105" spans="1:5" ht="12.75">
      <c r="A105" s="5"/>
      <c r="B105" s="12" t="s">
        <v>16</v>
      </c>
      <c r="C105" s="6">
        <f>SUM(D105,E105)</f>
        <v>233000</v>
      </c>
      <c r="D105" s="21">
        <v>233000</v>
      </c>
      <c r="E105" s="6">
        <v>0</v>
      </c>
    </row>
    <row r="106" spans="1:5" ht="12.75">
      <c r="A106" s="5"/>
      <c r="B106" s="12" t="s">
        <v>8</v>
      </c>
      <c r="C106" s="6"/>
      <c r="D106" s="6"/>
      <c r="E106" s="6"/>
    </row>
    <row r="107" spans="1:5" ht="12.75">
      <c r="A107" s="10"/>
      <c r="B107" s="11" t="s">
        <v>114</v>
      </c>
      <c r="C107" s="9">
        <f>SUM(D107,E107)</f>
        <v>26500</v>
      </c>
      <c r="D107" s="9">
        <v>26500</v>
      </c>
      <c r="E107" s="9">
        <v>0</v>
      </c>
    </row>
    <row r="108" spans="1:7" ht="25.5" customHeight="1">
      <c r="A108" s="62" t="s">
        <v>70</v>
      </c>
      <c r="B108" s="73" t="s">
        <v>71</v>
      </c>
      <c r="C108" s="27">
        <f>SUM(D108,E108)</f>
        <v>4069700</v>
      </c>
      <c r="D108" s="27">
        <f>SUM(D109,D114,D117,D122,D126,D128,D132,D134)</f>
        <v>3964700</v>
      </c>
      <c r="E108" s="27">
        <f>SUM(E109,E114,E117,E122,E126,E128,E132,E134)</f>
        <v>105000</v>
      </c>
      <c r="F108" s="32"/>
      <c r="G108" s="33"/>
    </row>
    <row r="109" spans="1:7" s="8" customFormat="1" ht="12.75">
      <c r="A109" s="5" t="s">
        <v>72</v>
      </c>
      <c r="B109" s="12" t="s">
        <v>73</v>
      </c>
      <c r="C109" s="6">
        <f>SUM(D109,E109)</f>
        <v>528000</v>
      </c>
      <c r="D109" s="6">
        <f>SUM(D110:D110,D113)</f>
        <v>528000</v>
      </c>
      <c r="E109" s="6">
        <v>0</v>
      </c>
      <c r="F109" s="30"/>
      <c r="G109" s="21"/>
    </row>
    <row r="110" spans="1:6" s="8" customFormat="1" ht="12.75">
      <c r="A110" s="5"/>
      <c r="B110" s="12" t="s">
        <v>16</v>
      </c>
      <c r="C110" s="6">
        <f>SUM(D110,E110)</f>
        <v>393000</v>
      </c>
      <c r="D110" s="6">
        <f>213000+180000</f>
        <v>393000</v>
      </c>
      <c r="E110" s="6">
        <v>0</v>
      </c>
      <c r="F110" s="85"/>
    </row>
    <row r="111" spans="1:6" s="8" customFormat="1" ht="12.75">
      <c r="A111" s="5"/>
      <c r="B111" s="12" t="s">
        <v>8</v>
      </c>
      <c r="C111" s="6"/>
      <c r="D111" s="6"/>
      <c r="E111" s="6"/>
      <c r="F111" s="7"/>
    </row>
    <row r="112" spans="1:6" s="8" customFormat="1" ht="12.75">
      <c r="A112" s="5"/>
      <c r="B112" s="12" t="s">
        <v>9</v>
      </c>
      <c r="C112" s="6">
        <f aca="true" t="shared" si="6" ref="C112:C118">SUM(D112,E112)</f>
        <v>393000</v>
      </c>
      <c r="D112" s="6">
        <f>213000+180000</f>
        <v>393000</v>
      </c>
      <c r="E112" s="6">
        <v>0</v>
      </c>
      <c r="F112" s="19"/>
    </row>
    <row r="113" spans="1:6" s="8" customFormat="1" ht="12.75">
      <c r="A113" s="10"/>
      <c r="B113" s="11" t="s">
        <v>23</v>
      </c>
      <c r="C113" s="9">
        <f t="shared" si="6"/>
        <v>135000</v>
      </c>
      <c r="D113" s="9">
        <v>135000</v>
      </c>
      <c r="E113" s="9">
        <v>0</v>
      </c>
      <c r="F113" s="19"/>
    </row>
    <row r="114" spans="1:6" s="8" customFormat="1" ht="13.5" customHeight="1">
      <c r="A114" s="5" t="s">
        <v>74</v>
      </c>
      <c r="B114" s="12" t="s">
        <v>293</v>
      </c>
      <c r="C114" s="6">
        <f t="shared" si="6"/>
        <v>400000</v>
      </c>
      <c r="D114" s="6">
        <f>SUM(D116,D115)</f>
        <v>300000</v>
      </c>
      <c r="E114" s="6">
        <f>SUM(E116,E115)</f>
        <v>100000</v>
      </c>
      <c r="F114" s="7"/>
    </row>
    <row r="115" spans="1:6" s="8" customFormat="1" ht="12.75">
      <c r="A115" s="5"/>
      <c r="B115" s="12" t="s">
        <v>16</v>
      </c>
      <c r="C115" s="6">
        <f t="shared" si="6"/>
        <v>200000</v>
      </c>
      <c r="D115" s="6">
        <v>200000</v>
      </c>
      <c r="E115" s="6">
        <v>0</v>
      </c>
      <c r="F115" s="7"/>
    </row>
    <row r="116" spans="1:6" s="8" customFormat="1" ht="12.75">
      <c r="A116" s="10"/>
      <c r="B116" s="11" t="s">
        <v>23</v>
      </c>
      <c r="C116" s="9">
        <f t="shared" si="6"/>
        <v>200000</v>
      </c>
      <c r="D116" s="9">
        <v>100000</v>
      </c>
      <c r="E116" s="9">
        <v>100000</v>
      </c>
      <c r="F116" s="7"/>
    </row>
    <row r="117" spans="1:5" ht="12.75">
      <c r="A117" s="47" t="s">
        <v>75</v>
      </c>
      <c r="B117" s="48" t="s">
        <v>76</v>
      </c>
      <c r="C117" s="24">
        <f t="shared" si="6"/>
        <v>155600</v>
      </c>
      <c r="D117" s="24">
        <f>SUM(D118)</f>
        <v>155600</v>
      </c>
      <c r="E117" s="24">
        <f>SUM(E118)</f>
        <v>0</v>
      </c>
    </row>
    <row r="118" spans="1:5" ht="12.75">
      <c r="A118" s="5"/>
      <c r="B118" s="12" t="s">
        <v>290</v>
      </c>
      <c r="C118" s="6">
        <f t="shared" si="6"/>
        <v>155600</v>
      </c>
      <c r="D118" s="6">
        <v>155600</v>
      </c>
      <c r="E118" s="6">
        <v>0</v>
      </c>
    </row>
    <row r="119" spans="1:5" ht="12.75">
      <c r="A119" s="5"/>
      <c r="B119" s="12" t="s">
        <v>8</v>
      </c>
      <c r="C119" s="20"/>
      <c r="D119" s="20"/>
      <c r="E119" s="6"/>
    </row>
    <row r="120" spans="1:5" ht="12.75">
      <c r="A120" s="5"/>
      <c r="B120" s="12" t="s">
        <v>114</v>
      </c>
      <c r="C120" s="6">
        <f>SUM(D120,E120)</f>
        <v>7600</v>
      </c>
      <c r="D120" s="6">
        <v>7600</v>
      </c>
      <c r="E120" s="6">
        <v>0</v>
      </c>
    </row>
    <row r="121" spans="1:5" ht="12.75">
      <c r="A121" s="5"/>
      <c r="B121" s="12" t="s">
        <v>9</v>
      </c>
      <c r="C121" s="6">
        <f>SUM(D121,E121)</f>
        <v>99500</v>
      </c>
      <c r="D121" s="6">
        <v>99500</v>
      </c>
      <c r="E121" s="6">
        <v>0</v>
      </c>
    </row>
    <row r="122" spans="1:5" ht="12.75">
      <c r="A122" s="47" t="s">
        <v>77</v>
      </c>
      <c r="B122" s="48" t="s">
        <v>78</v>
      </c>
      <c r="C122" s="24">
        <f>SUM(D122,E122)</f>
        <v>39100</v>
      </c>
      <c r="D122" s="24">
        <f>SUM(D123)</f>
        <v>39100</v>
      </c>
      <c r="E122" s="24">
        <f>SUM(E123)</f>
        <v>0</v>
      </c>
    </row>
    <row r="123" spans="1:5" ht="12.75">
      <c r="A123" s="5"/>
      <c r="B123" s="12" t="s">
        <v>30</v>
      </c>
      <c r="C123" s="6">
        <f>SUM(D123,E123)</f>
        <v>39100</v>
      </c>
      <c r="D123" s="6">
        <v>39100</v>
      </c>
      <c r="E123" s="6">
        <v>0</v>
      </c>
    </row>
    <row r="124" spans="1:5" ht="12.75">
      <c r="A124" s="5"/>
      <c r="B124" s="12" t="s">
        <v>8</v>
      </c>
      <c r="C124" s="6"/>
      <c r="D124" s="6"/>
      <c r="E124" s="6"/>
    </row>
    <row r="125" spans="1:5" ht="12.75">
      <c r="A125" s="10"/>
      <c r="B125" s="11" t="s">
        <v>114</v>
      </c>
      <c r="C125" s="9">
        <f>SUM(D125,E125)</f>
        <v>3500</v>
      </c>
      <c r="D125" s="9">
        <v>3500</v>
      </c>
      <c r="E125" s="9">
        <v>0</v>
      </c>
    </row>
    <row r="126" spans="1:5" ht="13.5" customHeight="1">
      <c r="A126" s="5" t="s">
        <v>79</v>
      </c>
      <c r="B126" s="12" t="s">
        <v>80</v>
      </c>
      <c r="C126" s="6">
        <f>SUM(D126,E126)</f>
        <v>10000</v>
      </c>
      <c r="D126" s="6">
        <f>SUM(D127)</f>
        <v>10000</v>
      </c>
      <c r="E126" s="6">
        <f>SUM(E127)</f>
        <v>0</v>
      </c>
    </row>
    <row r="127" spans="1:5" ht="12.75">
      <c r="A127" s="10"/>
      <c r="B127" s="11" t="s">
        <v>30</v>
      </c>
      <c r="C127" s="9">
        <f>SUM(D127,E127)</f>
        <v>10000</v>
      </c>
      <c r="D127" s="9">
        <v>10000</v>
      </c>
      <c r="E127" s="9">
        <v>0</v>
      </c>
    </row>
    <row r="128" spans="1:5" ht="12.75">
      <c r="A128" s="5" t="s">
        <v>81</v>
      </c>
      <c r="B128" s="12" t="s">
        <v>82</v>
      </c>
      <c r="C128" s="6">
        <f>SUM(D128,E128)</f>
        <v>2480900</v>
      </c>
      <c r="D128" s="6">
        <f>SUM(D129)</f>
        <v>2480900</v>
      </c>
      <c r="E128" s="6">
        <f>SUM(E129)</f>
        <v>0</v>
      </c>
    </row>
    <row r="129" spans="1:5" ht="12.75">
      <c r="A129" s="5"/>
      <c r="B129" s="12" t="s">
        <v>16</v>
      </c>
      <c r="C129" s="6">
        <f>SUM(D129,E129)</f>
        <v>2480900</v>
      </c>
      <c r="D129" s="6">
        <v>2480900</v>
      </c>
      <c r="E129" s="6">
        <v>0</v>
      </c>
    </row>
    <row r="130" spans="1:5" ht="12.75">
      <c r="A130" s="5"/>
      <c r="B130" s="12" t="s">
        <v>8</v>
      </c>
      <c r="C130" s="20"/>
      <c r="D130" s="20"/>
      <c r="E130" s="6"/>
    </row>
    <row r="131" spans="1:5" ht="12.75">
      <c r="A131" s="5"/>
      <c r="B131" s="12" t="s">
        <v>114</v>
      </c>
      <c r="C131" s="6">
        <f>SUM(D131,E131)</f>
        <v>2104200</v>
      </c>
      <c r="D131" s="6">
        <v>2104200</v>
      </c>
      <c r="E131" s="6">
        <v>0</v>
      </c>
    </row>
    <row r="132" spans="1:5" ht="13.5" customHeight="1">
      <c r="A132" s="47" t="s">
        <v>83</v>
      </c>
      <c r="B132" s="48" t="s">
        <v>84</v>
      </c>
      <c r="C132" s="24">
        <f>SUM(D132,E132)</f>
        <v>9400</v>
      </c>
      <c r="D132" s="24">
        <f>SUM(D133)</f>
        <v>9400</v>
      </c>
      <c r="E132" s="24">
        <f>SUM(E133)</f>
        <v>0</v>
      </c>
    </row>
    <row r="133" spans="1:5" ht="12.75">
      <c r="A133" s="10"/>
      <c r="B133" s="11" t="s">
        <v>16</v>
      </c>
      <c r="C133" s="9">
        <f>SUM(D133,E133)</f>
        <v>9400</v>
      </c>
      <c r="D133" s="9">
        <v>9400</v>
      </c>
      <c r="E133" s="9">
        <v>0</v>
      </c>
    </row>
    <row r="134" spans="1:5" ht="12.75">
      <c r="A134" s="5" t="s">
        <v>85</v>
      </c>
      <c r="B134" s="12" t="s">
        <v>11</v>
      </c>
      <c r="C134" s="6">
        <f>SUM(D134,E134)</f>
        <v>446700</v>
      </c>
      <c r="D134" s="6">
        <f>SUM(D135,D139)</f>
        <v>441700</v>
      </c>
      <c r="E134" s="6">
        <f>SUM(E135,E139)</f>
        <v>5000</v>
      </c>
    </row>
    <row r="135" spans="1:5" ht="12.75">
      <c r="A135" s="5"/>
      <c r="B135" s="12" t="s">
        <v>16</v>
      </c>
      <c r="C135" s="6">
        <f>SUM(D135,E135)</f>
        <v>63700</v>
      </c>
      <c r="D135" s="6">
        <v>58700</v>
      </c>
      <c r="E135" s="6">
        <v>5000</v>
      </c>
    </row>
    <row r="136" spans="1:5" ht="12.75">
      <c r="A136" s="109"/>
      <c r="B136" s="12" t="s">
        <v>8</v>
      </c>
      <c r="C136" s="20"/>
      <c r="D136" s="20"/>
      <c r="E136" s="20"/>
    </row>
    <row r="137" spans="1:5" ht="12.75">
      <c r="A137" s="109"/>
      <c r="B137" s="12" t="s">
        <v>114</v>
      </c>
      <c r="C137" s="6">
        <f aca="true" t="shared" si="7" ref="C137:C142">SUM(D137,E137)</f>
        <v>500</v>
      </c>
      <c r="D137" s="6">
        <v>500</v>
      </c>
      <c r="E137" s="6">
        <v>0</v>
      </c>
    </row>
    <row r="138" spans="1:5" ht="12.75">
      <c r="A138" s="109"/>
      <c r="B138" s="12" t="s">
        <v>314</v>
      </c>
      <c r="C138" s="6">
        <f>SUM(D138,E138)</f>
        <v>5000</v>
      </c>
      <c r="D138" s="6">
        <v>0</v>
      </c>
      <c r="E138" s="6">
        <v>5000</v>
      </c>
    </row>
    <row r="139" spans="1:6" s="8" customFormat="1" ht="12.75">
      <c r="A139" s="10"/>
      <c r="B139" s="11" t="s">
        <v>23</v>
      </c>
      <c r="C139" s="9">
        <f t="shared" si="7"/>
        <v>383000</v>
      </c>
      <c r="D139" s="9">
        <v>383000</v>
      </c>
      <c r="E139" s="9">
        <v>0</v>
      </c>
      <c r="F139" s="7"/>
    </row>
    <row r="140" spans="1:6" ht="51" customHeight="1">
      <c r="A140" s="62" t="s">
        <v>86</v>
      </c>
      <c r="B140" s="73" t="s">
        <v>298</v>
      </c>
      <c r="C140" s="64">
        <f t="shared" si="7"/>
        <v>919000</v>
      </c>
      <c r="D140" s="64">
        <f>SUM(D141)</f>
        <v>919000</v>
      </c>
      <c r="E140" s="64">
        <f>SUM(E141)</f>
        <v>0</v>
      </c>
      <c r="F140" s="32"/>
    </row>
    <row r="141" spans="1:6" ht="25.5" customHeight="1">
      <c r="A141" s="5" t="s">
        <v>87</v>
      </c>
      <c r="B141" s="12" t="s">
        <v>88</v>
      </c>
      <c r="C141" s="68">
        <f t="shared" si="7"/>
        <v>919000</v>
      </c>
      <c r="D141" s="60">
        <f>SUM(D142)</f>
        <v>919000</v>
      </c>
      <c r="E141" s="60">
        <f>SUM(E142)</f>
        <v>0</v>
      </c>
      <c r="F141" s="32"/>
    </row>
    <row r="142" spans="1:6" ht="14.25" customHeight="1">
      <c r="A142" s="109"/>
      <c r="B142" s="12" t="s">
        <v>286</v>
      </c>
      <c r="C142" s="6">
        <f t="shared" si="7"/>
        <v>919000</v>
      </c>
      <c r="D142" s="6">
        <v>919000</v>
      </c>
      <c r="E142" s="6">
        <v>0</v>
      </c>
      <c r="F142" s="17"/>
    </row>
    <row r="143" spans="1:5" ht="12.75">
      <c r="A143" s="109"/>
      <c r="B143" s="12" t="s">
        <v>8</v>
      </c>
      <c r="C143" s="20"/>
      <c r="D143" s="20"/>
      <c r="E143" s="6"/>
    </row>
    <row r="144" spans="1:6" ht="12.75">
      <c r="A144" s="110"/>
      <c r="B144" s="11" t="s">
        <v>114</v>
      </c>
      <c r="C144" s="9">
        <f>SUM(D144,E144)</f>
        <v>405000</v>
      </c>
      <c r="D144" s="9">
        <v>405000</v>
      </c>
      <c r="E144" s="9">
        <v>0</v>
      </c>
      <c r="F144" s="17"/>
    </row>
    <row r="145" spans="1:7" ht="12.75">
      <c r="A145" s="62" t="s">
        <v>89</v>
      </c>
      <c r="B145" s="73" t="s">
        <v>90</v>
      </c>
      <c r="C145" s="70">
        <f>SUM(D145,E145)</f>
        <v>5395900</v>
      </c>
      <c r="D145" s="52">
        <f>SUM(D146)</f>
        <v>3429095</v>
      </c>
      <c r="E145" s="52">
        <f>SUM(E146)</f>
        <v>1966805</v>
      </c>
      <c r="F145" s="32"/>
      <c r="G145" s="33"/>
    </row>
    <row r="146" spans="1:7" ht="25.5" customHeight="1">
      <c r="A146" s="5" t="s">
        <v>91</v>
      </c>
      <c r="B146" s="12" t="s">
        <v>322</v>
      </c>
      <c r="C146" s="6">
        <f>SUM(D146,E146)</f>
        <v>5395900</v>
      </c>
      <c r="D146" s="6">
        <f>SUM(D147)</f>
        <v>3429095</v>
      </c>
      <c r="E146" s="6">
        <f>SUM(E147)</f>
        <v>1966805</v>
      </c>
      <c r="F146" s="32"/>
      <c r="G146" s="23"/>
    </row>
    <row r="147" spans="1:6" ht="12.75">
      <c r="A147" s="5"/>
      <c r="B147" s="12" t="s">
        <v>16</v>
      </c>
      <c r="C147" s="6">
        <f>SUM(D147,E147)</f>
        <v>5395900</v>
      </c>
      <c r="D147" s="6">
        <v>3429095</v>
      </c>
      <c r="E147" s="6">
        <v>1966805</v>
      </c>
      <c r="F147" s="86"/>
    </row>
    <row r="148" spans="1:5" ht="12.75">
      <c r="A148" s="5"/>
      <c r="B148" s="12" t="s">
        <v>8</v>
      </c>
      <c r="C148" s="6"/>
      <c r="D148" s="6"/>
      <c r="E148" s="6"/>
    </row>
    <row r="149" spans="1:5" ht="12.75">
      <c r="A149" s="10"/>
      <c r="B149" s="11" t="s">
        <v>291</v>
      </c>
      <c r="C149" s="9">
        <f aca="true" t="shared" si="8" ref="C149:C155">SUM(D149,E149)</f>
        <v>5395900</v>
      </c>
      <c r="D149" s="9">
        <v>3429095</v>
      </c>
      <c r="E149" s="9">
        <v>1966805</v>
      </c>
    </row>
    <row r="150" spans="1:7" ht="12.75">
      <c r="A150" s="62" t="s">
        <v>92</v>
      </c>
      <c r="B150" s="73" t="s">
        <v>93</v>
      </c>
      <c r="C150" s="70">
        <f t="shared" si="8"/>
        <v>4361906</v>
      </c>
      <c r="D150" s="52">
        <f>SUM(D151,D154)</f>
        <v>2221100</v>
      </c>
      <c r="E150" s="52">
        <f>SUM(E151,E154)</f>
        <v>2140806</v>
      </c>
      <c r="F150" s="32"/>
      <c r="G150" s="33"/>
    </row>
    <row r="151" spans="1:9" ht="12.75">
      <c r="A151" s="5" t="s">
        <v>94</v>
      </c>
      <c r="B151" s="12" t="s">
        <v>95</v>
      </c>
      <c r="C151" s="6">
        <f t="shared" si="8"/>
        <v>3728400</v>
      </c>
      <c r="D151" s="6">
        <f>SUM(D152,)</f>
        <v>2221100</v>
      </c>
      <c r="E151" s="6">
        <f>SUM(E152,E153)</f>
        <v>1507300</v>
      </c>
      <c r="F151" s="28"/>
      <c r="G151" s="23"/>
      <c r="I151" s="38"/>
    </row>
    <row r="152" spans="1:6" ht="12.75">
      <c r="A152" s="5"/>
      <c r="B152" s="12" t="s">
        <v>16</v>
      </c>
      <c r="C152" s="6">
        <f t="shared" si="8"/>
        <v>2728400</v>
      </c>
      <c r="D152" s="6">
        <f>2690808+24300-314008-180000</f>
        <v>2221100</v>
      </c>
      <c r="E152" s="6">
        <f>500000+47300-40000</f>
        <v>507300</v>
      </c>
      <c r="F152" s="28"/>
    </row>
    <row r="153" spans="1:6" ht="12.75">
      <c r="A153" s="5"/>
      <c r="B153" s="12" t="s">
        <v>23</v>
      </c>
      <c r="C153" s="6">
        <f t="shared" si="8"/>
        <v>1000000</v>
      </c>
      <c r="D153" s="6">
        <v>0</v>
      </c>
      <c r="E153" s="6">
        <v>1000000</v>
      </c>
      <c r="F153" s="28"/>
    </row>
    <row r="154" spans="1:7" s="131" customFormat="1" ht="12.75" customHeight="1">
      <c r="A154" s="47" t="s">
        <v>326</v>
      </c>
      <c r="B154" s="78" t="s">
        <v>325</v>
      </c>
      <c r="C154" s="125">
        <f t="shared" si="8"/>
        <v>633506</v>
      </c>
      <c r="D154" s="125">
        <f>SUM(D155)</f>
        <v>0</v>
      </c>
      <c r="E154" s="125">
        <f>SUM(E155)</f>
        <v>633506</v>
      </c>
      <c r="F154" s="154"/>
      <c r="G154" s="155"/>
    </row>
    <row r="155" spans="1:6" s="131" customFormat="1" ht="12.75">
      <c r="A155" s="5"/>
      <c r="B155" s="12" t="s">
        <v>16</v>
      </c>
      <c r="C155" s="6">
        <f t="shared" si="8"/>
        <v>633506</v>
      </c>
      <c r="D155" s="6">
        <v>0</v>
      </c>
      <c r="E155" s="6">
        <v>633506</v>
      </c>
      <c r="F155" s="156"/>
    </row>
    <row r="156" spans="1:6" s="131" customFormat="1" ht="12.75">
      <c r="A156" s="5"/>
      <c r="B156" s="12" t="s">
        <v>8</v>
      </c>
      <c r="C156" s="6"/>
      <c r="D156" s="6"/>
      <c r="E156" s="6"/>
      <c r="F156" s="157"/>
    </row>
    <row r="157" spans="1:6" s="131" customFormat="1" ht="12.75">
      <c r="A157" s="10"/>
      <c r="B157" s="11" t="s">
        <v>9</v>
      </c>
      <c r="C157" s="9">
        <f>SUM(D157,E157)</f>
        <v>633506</v>
      </c>
      <c r="D157" s="9">
        <v>0</v>
      </c>
      <c r="E157" s="9">
        <v>633506</v>
      </c>
      <c r="F157" s="157"/>
    </row>
    <row r="158" spans="1:7" ht="12.75">
      <c r="A158" s="44" t="s">
        <v>96</v>
      </c>
      <c r="B158" s="45" t="s">
        <v>97</v>
      </c>
      <c r="C158" s="70">
        <f>SUM(D158,E158)</f>
        <v>129167140</v>
      </c>
      <c r="D158" s="70">
        <f>SUM(D159,D165,D173,D178,D184,D188,D190,D196,D204,D214,D218,D222,D230,D210,D169,D200,D226)</f>
        <v>72594886</v>
      </c>
      <c r="E158" s="70">
        <f>SUM(E159,E165,E173,E178,E184,E190,E196,E204,E214,E218,E222,E230,E188,E210,E200,E169)</f>
        <v>56572254</v>
      </c>
      <c r="F158" s="87"/>
      <c r="G158" s="34"/>
    </row>
    <row r="159" spans="1:7" ht="12.75">
      <c r="A159" s="5" t="s">
        <v>98</v>
      </c>
      <c r="B159" s="12" t="s">
        <v>99</v>
      </c>
      <c r="C159" s="6">
        <f>SUM(D159,E159)</f>
        <v>35158485</v>
      </c>
      <c r="D159" s="6">
        <f>SUM(D160,D164)</f>
        <v>35158485</v>
      </c>
      <c r="E159" s="6">
        <f>SUM(E160,E164)</f>
        <v>0</v>
      </c>
      <c r="F159" s="32"/>
      <c r="G159" s="23"/>
    </row>
    <row r="160" spans="1:6" ht="12.75" customHeight="1">
      <c r="A160" s="109"/>
      <c r="B160" s="12" t="s">
        <v>30</v>
      </c>
      <c r="C160" s="6">
        <f>SUM(D160,E160)</f>
        <v>29058485</v>
      </c>
      <c r="D160" s="6">
        <v>29058485</v>
      </c>
      <c r="E160" s="6">
        <v>0</v>
      </c>
      <c r="F160" s="86"/>
    </row>
    <row r="161" spans="1:8" ht="12.75">
      <c r="A161" s="109"/>
      <c r="B161" s="12" t="s">
        <v>8</v>
      </c>
      <c r="C161" s="6"/>
      <c r="D161" s="6"/>
      <c r="E161" s="6"/>
      <c r="F161" s="88"/>
      <c r="G161" s="89"/>
      <c r="H161" s="90"/>
    </row>
    <row r="162" spans="1:7" ht="12.75">
      <c r="A162" s="109"/>
      <c r="B162" s="12" t="s">
        <v>114</v>
      </c>
      <c r="C162" s="6">
        <f>SUM(D162,E162)</f>
        <v>24107040</v>
      </c>
      <c r="D162" s="6">
        <v>24107040</v>
      </c>
      <c r="E162" s="6">
        <v>0</v>
      </c>
      <c r="F162" s="92"/>
      <c r="G162" s="89"/>
    </row>
    <row r="163" spans="1:7" ht="12.75">
      <c r="A163" s="109"/>
      <c r="B163" s="12" t="s">
        <v>9</v>
      </c>
      <c r="C163" s="6">
        <f>SUM(D163,E163)</f>
        <v>626400</v>
      </c>
      <c r="D163" s="6">
        <v>626400</v>
      </c>
      <c r="E163" s="6">
        <v>0</v>
      </c>
      <c r="F163" s="92"/>
      <c r="G163" s="89"/>
    </row>
    <row r="164" spans="1:8" ht="12.75">
      <c r="A164" s="5"/>
      <c r="B164" s="12" t="s">
        <v>23</v>
      </c>
      <c r="C164" s="6">
        <f>SUM(D164,E164)</f>
        <v>6100000</v>
      </c>
      <c r="D164" s="6">
        <v>6100000</v>
      </c>
      <c r="E164" s="6">
        <v>0</v>
      </c>
      <c r="G164" s="89"/>
      <c r="H164" s="90"/>
    </row>
    <row r="165" spans="1:6" ht="12.75">
      <c r="A165" s="47" t="s">
        <v>100</v>
      </c>
      <c r="B165" s="48" t="s">
        <v>101</v>
      </c>
      <c r="C165" s="24">
        <f>SUM(D165,E165)</f>
        <v>3564461</v>
      </c>
      <c r="D165" s="24">
        <f>SUM(D166)</f>
        <v>0</v>
      </c>
      <c r="E165" s="24">
        <f>SUM(E166)</f>
        <v>3564461</v>
      </c>
      <c r="F165" s="91"/>
    </row>
    <row r="166" spans="1:6" ht="12.75">
      <c r="A166" s="109"/>
      <c r="B166" s="12" t="s">
        <v>16</v>
      </c>
      <c r="C166" s="6">
        <f>SUM(D166,E166)</f>
        <v>3564461</v>
      </c>
      <c r="D166" s="6">
        <v>0</v>
      </c>
      <c r="E166" s="6">
        <v>3564461</v>
      </c>
      <c r="F166" s="88"/>
    </row>
    <row r="167" spans="1:5" ht="12.75">
      <c r="A167" s="109"/>
      <c r="B167" s="12" t="s">
        <v>8</v>
      </c>
      <c r="C167" s="6"/>
      <c r="D167" s="6"/>
      <c r="E167" s="6"/>
    </row>
    <row r="168" spans="1:5" ht="12.75">
      <c r="A168" s="110"/>
      <c r="B168" s="11" t="s">
        <v>114</v>
      </c>
      <c r="C168" s="9">
        <f>SUM(D168,E168)</f>
        <v>2970167</v>
      </c>
      <c r="D168" s="9">
        <v>0</v>
      </c>
      <c r="E168" s="9">
        <v>2970167</v>
      </c>
    </row>
    <row r="169" spans="1:6" ht="13.5" customHeight="1">
      <c r="A169" s="5" t="s">
        <v>271</v>
      </c>
      <c r="B169" s="12" t="s">
        <v>272</v>
      </c>
      <c r="C169" s="6">
        <f>SUM(D169,E169)</f>
        <v>1052524</v>
      </c>
      <c r="D169" s="6">
        <f>SUM(D170)</f>
        <v>1052524</v>
      </c>
      <c r="E169" s="6">
        <v>0</v>
      </c>
      <c r="F169" s="95"/>
    </row>
    <row r="170" spans="1:6" ht="12.75">
      <c r="A170" s="5"/>
      <c r="B170" s="12" t="s">
        <v>16</v>
      </c>
      <c r="C170" s="6">
        <f>SUM(D170,E170)</f>
        <v>1052524</v>
      </c>
      <c r="D170" s="6">
        <v>1052524</v>
      </c>
      <c r="E170" s="6">
        <v>0</v>
      </c>
      <c r="F170" s="96"/>
    </row>
    <row r="171" spans="1:5" ht="12.75">
      <c r="A171" s="5"/>
      <c r="B171" s="12" t="s">
        <v>8</v>
      </c>
      <c r="C171" s="6"/>
      <c r="D171" s="6"/>
      <c r="E171" s="6"/>
    </row>
    <row r="172" spans="1:5" ht="12.75">
      <c r="A172" s="10"/>
      <c r="B172" s="11" t="s">
        <v>114</v>
      </c>
      <c r="C172" s="9">
        <f>SUM(D172,E172)</f>
        <v>1001615</v>
      </c>
      <c r="D172" s="9">
        <v>1001615</v>
      </c>
      <c r="E172" s="9">
        <v>0</v>
      </c>
    </row>
    <row r="173" spans="1:5" ht="12.75">
      <c r="A173" s="5" t="s">
        <v>102</v>
      </c>
      <c r="B173" s="12" t="s">
        <v>103</v>
      </c>
      <c r="C173" s="6">
        <f>SUM(D173,E173)</f>
        <v>13201057</v>
      </c>
      <c r="D173" s="6">
        <f>SUM(D174)</f>
        <v>13201057</v>
      </c>
      <c r="E173" s="6">
        <f>SUM(E174)</f>
        <v>0</v>
      </c>
    </row>
    <row r="174" spans="1:5" ht="12.75">
      <c r="A174" s="109"/>
      <c r="B174" s="12" t="s">
        <v>16</v>
      </c>
      <c r="C174" s="6">
        <f>SUM(D174,E174)</f>
        <v>13201057</v>
      </c>
      <c r="D174" s="6">
        <v>13201057</v>
      </c>
      <c r="E174" s="6">
        <v>0</v>
      </c>
    </row>
    <row r="175" spans="1:5" ht="12.75">
      <c r="A175" s="109"/>
      <c r="B175" s="12" t="s">
        <v>8</v>
      </c>
      <c r="C175" s="6"/>
      <c r="D175" s="6"/>
      <c r="E175" s="6"/>
    </row>
    <row r="176" spans="1:5" ht="12.75">
      <c r="A176" s="109"/>
      <c r="B176" s="12" t="s">
        <v>114</v>
      </c>
      <c r="C176" s="6">
        <f>SUM(D176,E176)</f>
        <v>9613987</v>
      </c>
      <c r="D176" s="6">
        <v>9613987</v>
      </c>
      <c r="E176" s="6">
        <v>0</v>
      </c>
    </row>
    <row r="177" spans="1:5" ht="12.75">
      <c r="A177" s="110"/>
      <c r="B177" s="11" t="s">
        <v>9</v>
      </c>
      <c r="C177" s="9">
        <f>SUM(D177,E177)</f>
        <v>2962428</v>
      </c>
      <c r="D177" s="9">
        <v>2962428</v>
      </c>
      <c r="E177" s="9">
        <v>0</v>
      </c>
    </row>
    <row r="178" spans="1:5" ht="12.75">
      <c r="A178" s="47" t="s">
        <v>104</v>
      </c>
      <c r="B178" s="48" t="s">
        <v>105</v>
      </c>
      <c r="C178" s="24">
        <f>SUM(D178,E178)</f>
        <v>18146739</v>
      </c>
      <c r="D178" s="24">
        <f>SUM(D179,D183)</f>
        <v>17813914</v>
      </c>
      <c r="E178" s="24">
        <f>SUM(E179)</f>
        <v>332825</v>
      </c>
    </row>
    <row r="179" spans="1:5" ht="12.75">
      <c r="A179" s="5"/>
      <c r="B179" s="12" t="s">
        <v>16</v>
      </c>
      <c r="C179" s="6">
        <f>SUM(D179,E179)</f>
        <v>15801739</v>
      </c>
      <c r="D179" s="6">
        <v>15468914</v>
      </c>
      <c r="E179" s="6">
        <v>332825</v>
      </c>
    </row>
    <row r="180" spans="1:5" ht="12.75">
      <c r="A180" s="5"/>
      <c r="B180" s="12" t="s">
        <v>8</v>
      </c>
      <c r="C180" s="6"/>
      <c r="D180" s="6"/>
      <c r="E180" s="6"/>
    </row>
    <row r="181" spans="1:5" ht="12.75">
      <c r="A181" s="5"/>
      <c r="B181" s="12" t="s">
        <v>114</v>
      </c>
      <c r="C181" s="6">
        <f>SUM(D181,E181)</f>
        <v>13297495</v>
      </c>
      <c r="D181" s="6">
        <v>13021862</v>
      </c>
      <c r="E181" s="6">
        <v>275633</v>
      </c>
    </row>
    <row r="182" spans="1:5" ht="12.75">
      <c r="A182" s="5"/>
      <c r="B182" s="12" t="s">
        <v>9</v>
      </c>
      <c r="C182" s="6">
        <f>SUM(D182,E182)</f>
        <v>507384</v>
      </c>
      <c r="D182" s="6">
        <v>507384</v>
      </c>
      <c r="E182" s="6">
        <v>0</v>
      </c>
    </row>
    <row r="183" spans="1:6" s="8" customFormat="1" ht="12.75">
      <c r="A183" s="10"/>
      <c r="B183" s="11" t="s">
        <v>106</v>
      </c>
      <c r="C183" s="9">
        <f>SUM(D183,E183)</f>
        <v>2345000</v>
      </c>
      <c r="D183" s="9">
        <v>2345000</v>
      </c>
      <c r="E183" s="9">
        <v>0</v>
      </c>
      <c r="F183" s="7"/>
    </row>
    <row r="184" spans="1:5" ht="12.75">
      <c r="A184" s="5" t="s">
        <v>107</v>
      </c>
      <c r="B184" s="12" t="s">
        <v>295</v>
      </c>
      <c r="C184" s="6">
        <f>SUM(D184,E184)</f>
        <v>1858264</v>
      </c>
      <c r="D184" s="6">
        <f>SUM(D185)</f>
        <v>0</v>
      </c>
      <c r="E184" s="6">
        <f>SUM(E185)</f>
        <v>1858264</v>
      </c>
    </row>
    <row r="185" spans="1:5" ht="12.75">
      <c r="A185" s="5"/>
      <c r="B185" s="12" t="s">
        <v>16</v>
      </c>
      <c r="C185" s="6">
        <f>SUM(D185,E185)</f>
        <v>1858264</v>
      </c>
      <c r="D185" s="6">
        <v>0</v>
      </c>
      <c r="E185" s="6">
        <v>1858264</v>
      </c>
    </row>
    <row r="186" spans="1:5" ht="12.75">
      <c r="A186" s="5"/>
      <c r="B186" s="12" t="s">
        <v>8</v>
      </c>
      <c r="C186" s="6"/>
      <c r="D186" s="6"/>
      <c r="E186" s="6"/>
    </row>
    <row r="187" spans="1:5" ht="12.75">
      <c r="A187" s="10"/>
      <c r="B187" s="11" t="s">
        <v>114</v>
      </c>
      <c r="C187" s="9">
        <f>SUM(D187,E187)</f>
        <v>1735045</v>
      </c>
      <c r="D187" s="9">
        <v>0</v>
      </c>
      <c r="E187" s="9">
        <v>1735045</v>
      </c>
    </row>
    <row r="188" spans="1:5" ht="12.75" customHeight="1">
      <c r="A188" s="47" t="s">
        <v>108</v>
      </c>
      <c r="B188" s="48" t="s">
        <v>109</v>
      </c>
      <c r="C188" s="24">
        <f>SUM(D188,E188)</f>
        <v>3500</v>
      </c>
      <c r="D188" s="24">
        <f>SUM(D189)</f>
        <v>3000</v>
      </c>
      <c r="E188" s="24">
        <f>SUM(E189)</f>
        <v>500</v>
      </c>
    </row>
    <row r="189" spans="1:5" ht="12.75">
      <c r="A189" s="10"/>
      <c r="B189" s="11" t="s">
        <v>30</v>
      </c>
      <c r="C189" s="9">
        <f>SUM(D189,E189)</f>
        <v>3500</v>
      </c>
      <c r="D189" s="9">
        <v>3000</v>
      </c>
      <c r="E189" s="9">
        <v>500</v>
      </c>
    </row>
    <row r="190" spans="1:5" ht="12.75">
      <c r="A190" s="5" t="s">
        <v>110</v>
      </c>
      <c r="B190" s="12" t="s">
        <v>111</v>
      </c>
      <c r="C190" s="6">
        <f>SUM(D190,E190)</f>
        <v>18200550</v>
      </c>
      <c r="D190" s="6">
        <f>SUM(D191,D195)</f>
        <v>0</v>
      </c>
      <c r="E190" s="6">
        <f>SUM(E191,E195)</f>
        <v>18200550</v>
      </c>
    </row>
    <row r="191" spans="1:5" ht="12.75">
      <c r="A191" s="5"/>
      <c r="B191" s="12" t="s">
        <v>16</v>
      </c>
      <c r="C191" s="6">
        <f>SUM(D191,E191)</f>
        <v>15100550</v>
      </c>
      <c r="D191" s="6">
        <v>0</v>
      </c>
      <c r="E191" s="6">
        <v>15100550</v>
      </c>
    </row>
    <row r="192" spans="1:5" ht="12.75">
      <c r="A192" s="5"/>
      <c r="B192" s="12" t="s">
        <v>8</v>
      </c>
      <c r="C192" s="6"/>
      <c r="D192" s="6"/>
      <c r="E192" s="6"/>
    </row>
    <row r="193" spans="1:5" ht="12.75">
      <c r="A193" s="5"/>
      <c r="B193" s="12" t="s">
        <v>114</v>
      </c>
      <c r="C193" s="6">
        <f>SUM(D193,E193)</f>
        <v>11979876</v>
      </c>
      <c r="D193" s="6">
        <v>0</v>
      </c>
      <c r="E193" s="6">
        <v>11979876</v>
      </c>
    </row>
    <row r="194" spans="1:5" ht="12.75">
      <c r="A194" s="5"/>
      <c r="B194" s="12" t="s">
        <v>9</v>
      </c>
      <c r="C194" s="6">
        <f>SUM(D194,E194)</f>
        <v>1453284</v>
      </c>
      <c r="D194" s="6">
        <v>0</v>
      </c>
      <c r="E194" s="6">
        <v>1453284</v>
      </c>
    </row>
    <row r="195" spans="1:6" s="8" customFormat="1" ht="12.75">
      <c r="A195" s="10"/>
      <c r="B195" s="11" t="s">
        <v>23</v>
      </c>
      <c r="C195" s="9">
        <f>SUM(D195,E195)</f>
        <v>3100000</v>
      </c>
      <c r="D195" s="9">
        <v>0</v>
      </c>
      <c r="E195" s="9">
        <v>3100000</v>
      </c>
      <c r="F195" s="7"/>
    </row>
    <row r="196" spans="1:5" ht="12.75">
      <c r="A196" s="5" t="s">
        <v>112</v>
      </c>
      <c r="B196" s="12" t="s">
        <v>113</v>
      </c>
      <c r="C196" s="6">
        <f>SUM(D196,E196)</f>
        <v>1095285</v>
      </c>
      <c r="D196" s="6">
        <f>SUM(D197)</f>
        <v>0</v>
      </c>
      <c r="E196" s="6">
        <f>SUM(E197)</f>
        <v>1095285</v>
      </c>
    </row>
    <row r="197" spans="1:5" ht="12.75">
      <c r="A197" s="109"/>
      <c r="B197" s="12" t="s">
        <v>30</v>
      </c>
      <c r="C197" s="6">
        <f>SUM(D197,E197)</f>
        <v>1095285</v>
      </c>
      <c r="D197" s="6">
        <v>0</v>
      </c>
      <c r="E197" s="6">
        <v>1095285</v>
      </c>
    </row>
    <row r="198" spans="1:5" ht="12.75">
      <c r="A198" s="109"/>
      <c r="B198" s="12" t="s">
        <v>8</v>
      </c>
      <c r="C198" s="6"/>
      <c r="D198" s="6"/>
      <c r="E198" s="6"/>
    </row>
    <row r="199" spans="1:5" ht="12.75">
      <c r="A199" s="110"/>
      <c r="B199" s="11" t="s">
        <v>114</v>
      </c>
      <c r="C199" s="9">
        <f>SUM(D199,E199)</f>
        <v>998952</v>
      </c>
      <c r="D199" s="9">
        <v>0</v>
      </c>
      <c r="E199" s="9">
        <v>998952</v>
      </c>
    </row>
    <row r="200" spans="1:5" ht="12.75">
      <c r="A200" s="5" t="s">
        <v>296</v>
      </c>
      <c r="B200" s="12" t="s">
        <v>297</v>
      </c>
      <c r="C200" s="6">
        <f>SUM(D200,E200)</f>
        <v>94847</v>
      </c>
      <c r="D200" s="6">
        <f>SUM(D201)</f>
        <v>0</v>
      </c>
      <c r="E200" s="6">
        <f>SUM(E201)</f>
        <v>94847</v>
      </c>
    </row>
    <row r="201" spans="1:5" ht="12.75">
      <c r="A201" s="109"/>
      <c r="B201" s="12" t="s">
        <v>30</v>
      </c>
      <c r="C201" s="6">
        <f>SUM(D201,E201)</f>
        <v>94847</v>
      </c>
      <c r="D201" s="6">
        <v>0</v>
      </c>
      <c r="E201" s="6">
        <v>94847</v>
      </c>
    </row>
    <row r="202" spans="1:5" ht="12.75">
      <c r="A202" s="109"/>
      <c r="B202" s="12" t="s">
        <v>8</v>
      </c>
      <c r="C202" s="6"/>
      <c r="D202" s="6"/>
      <c r="E202" s="6"/>
    </row>
    <row r="203" spans="1:5" ht="12.75">
      <c r="A203" s="110"/>
      <c r="B203" s="11" t="s">
        <v>114</v>
      </c>
      <c r="C203" s="9">
        <f>SUM(D203,E203)</f>
        <v>90820</v>
      </c>
      <c r="D203" s="9">
        <v>0</v>
      </c>
      <c r="E203" s="9">
        <v>90820</v>
      </c>
    </row>
    <row r="204" spans="1:5" ht="12.75">
      <c r="A204" s="5" t="s">
        <v>115</v>
      </c>
      <c r="B204" s="12" t="s">
        <v>116</v>
      </c>
      <c r="C204" s="6">
        <f>SUM(D204,E204)</f>
        <v>23134927</v>
      </c>
      <c r="D204" s="6">
        <f>SUM(D205)</f>
        <v>0</v>
      </c>
      <c r="E204" s="6">
        <f>SUM(E205,E209)</f>
        <v>23134927</v>
      </c>
    </row>
    <row r="205" spans="1:5" ht="12.75">
      <c r="A205" s="109"/>
      <c r="B205" s="12" t="s">
        <v>16</v>
      </c>
      <c r="C205" s="6">
        <f>SUM(D205,E205)</f>
        <v>20334927</v>
      </c>
      <c r="D205" s="6">
        <v>0</v>
      </c>
      <c r="E205" s="6">
        <v>20334927</v>
      </c>
    </row>
    <row r="206" spans="1:5" ht="12.75">
      <c r="A206" s="109"/>
      <c r="B206" s="12" t="s">
        <v>8</v>
      </c>
      <c r="C206" s="6"/>
      <c r="D206" s="6"/>
      <c r="E206" s="6"/>
    </row>
    <row r="207" spans="1:5" ht="12.75">
      <c r="A207" s="109"/>
      <c r="B207" s="12" t="s">
        <v>114</v>
      </c>
      <c r="C207" s="6">
        <f>SUM(D207,E207)</f>
        <v>15275568</v>
      </c>
      <c r="D207" s="6">
        <v>0</v>
      </c>
      <c r="E207" s="6">
        <v>15275568</v>
      </c>
    </row>
    <row r="208" spans="1:5" ht="12.75">
      <c r="A208" s="109"/>
      <c r="B208" s="12" t="s">
        <v>9</v>
      </c>
      <c r="C208" s="6">
        <f>SUM(D208,E208)</f>
        <v>2516320</v>
      </c>
      <c r="D208" s="6">
        <v>0</v>
      </c>
      <c r="E208" s="6">
        <v>2516320</v>
      </c>
    </row>
    <row r="209" spans="1:5" ht="12.75">
      <c r="A209" s="10"/>
      <c r="B209" s="11" t="s">
        <v>23</v>
      </c>
      <c r="C209" s="9">
        <f>SUM(D209,E209)</f>
        <v>2800000</v>
      </c>
      <c r="D209" s="9">
        <v>0</v>
      </c>
      <c r="E209" s="9">
        <v>2800000</v>
      </c>
    </row>
    <row r="210" spans="1:6" ht="12.75">
      <c r="A210" s="55" t="s">
        <v>117</v>
      </c>
      <c r="B210" s="54" t="s">
        <v>118</v>
      </c>
      <c r="C210" s="6">
        <f>SUM(D210,E210)</f>
        <v>2697759</v>
      </c>
      <c r="D210" s="6">
        <f>SUM(D211)</f>
        <v>0</v>
      </c>
      <c r="E210" s="6">
        <f>SUM(E211)</f>
        <v>2697759</v>
      </c>
      <c r="F210"/>
    </row>
    <row r="211" spans="1:6" ht="12.75">
      <c r="A211" s="66"/>
      <c r="B211" s="54" t="s">
        <v>16</v>
      </c>
      <c r="C211" s="6">
        <f>SUM(D211,E211)</f>
        <v>2697759</v>
      </c>
      <c r="D211" s="6">
        <v>0</v>
      </c>
      <c r="E211" s="6">
        <v>2697759</v>
      </c>
      <c r="F211"/>
    </row>
    <row r="212" spans="1:6" ht="12.75">
      <c r="A212" s="66"/>
      <c r="B212" s="54" t="s">
        <v>8</v>
      </c>
      <c r="C212" s="6"/>
      <c r="D212" s="6"/>
      <c r="E212" s="6"/>
      <c r="F212"/>
    </row>
    <row r="213" spans="1:6" ht="12.75">
      <c r="A213" s="66"/>
      <c r="B213" s="54" t="s">
        <v>114</v>
      </c>
      <c r="C213" s="6">
        <f>SUM(D213,E213)</f>
        <v>2400482</v>
      </c>
      <c r="D213" s="6">
        <v>0</v>
      </c>
      <c r="E213" s="6">
        <v>2400482</v>
      </c>
      <c r="F213"/>
    </row>
    <row r="214" spans="1:5" ht="12.75">
      <c r="A214" s="47" t="s">
        <v>119</v>
      </c>
      <c r="B214" s="48" t="s">
        <v>120</v>
      </c>
      <c r="C214" s="24">
        <f>SUM(D214,E214)</f>
        <v>2149019</v>
      </c>
      <c r="D214" s="24">
        <f>SUM(D215)</f>
        <v>0</v>
      </c>
      <c r="E214" s="24">
        <f>SUM(E215)</f>
        <v>2149019</v>
      </c>
    </row>
    <row r="215" spans="1:5" ht="12.75">
      <c r="A215" s="109"/>
      <c r="B215" s="12" t="s">
        <v>16</v>
      </c>
      <c r="C215" s="6">
        <f>SUM(D215,E215)</f>
        <v>2149019</v>
      </c>
      <c r="D215" s="6">
        <v>0</v>
      </c>
      <c r="E215" s="6">
        <v>2149019</v>
      </c>
    </row>
    <row r="216" spans="1:5" ht="12.75">
      <c r="A216" s="109"/>
      <c r="B216" s="12" t="s">
        <v>8</v>
      </c>
      <c r="C216" s="6"/>
      <c r="D216" s="6"/>
      <c r="E216" s="6"/>
    </row>
    <row r="217" spans="1:5" ht="12.75">
      <c r="A217" s="109"/>
      <c r="B217" s="12" t="s">
        <v>114</v>
      </c>
      <c r="C217" s="6">
        <f>SUM(D217,E217)</f>
        <v>2019268</v>
      </c>
      <c r="D217" s="6">
        <v>0</v>
      </c>
      <c r="E217" s="6">
        <v>2019268</v>
      </c>
    </row>
    <row r="218" spans="1:5" ht="25.5" customHeight="1">
      <c r="A218" s="47" t="s">
        <v>121</v>
      </c>
      <c r="B218" s="48" t="s">
        <v>122</v>
      </c>
      <c r="C218" s="79">
        <f>SUM(D218,E218)</f>
        <v>2695752</v>
      </c>
      <c r="D218" s="79">
        <f>SUM(D219)</f>
        <v>0</v>
      </c>
      <c r="E218" s="79">
        <f>SUM(E219)</f>
        <v>2695752</v>
      </c>
    </row>
    <row r="219" spans="1:5" ht="12.75">
      <c r="A219" s="109"/>
      <c r="B219" s="12" t="s">
        <v>16</v>
      </c>
      <c r="C219" s="6">
        <f>SUM(D219,E219)</f>
        <v>2695752</v>
      </c>
      <c r="D219" s="6">
        <v>0</v>
      </c>
      <c r="E219" s="6">
        <v>2695752</v>
      </c>
    </row>
    <row r="220" spans="1:5" ht="12.75">
      <c r="A220" s="109"/>
      <c r="B220" s="12" t="s">
        <v>8</v>
      </c>
      <c r="C220" s="6"/>
      <c r="D220" s="6"/>
      <c r="E220" s="6"/>
    </row>
    <row r="221" spans="1:5" ht="12.75">
      <c r="A221" s="110"/>
      <c r="B221" s="11" t="s">
        <v>114</v>
      </c>
      <c r="C221" s="9">
        <f>SUM(D221,E221)</f>
        <v>2148688</v>
      </c>
      <c r="D221" s="9">
        <v>0</v>
      </c>
      <c r="E221" s="9">
        <v>2148688</v>
      </c>
    </row>
    <row r="222" spans="1:5" ht="13.5" customHeight="1">
      <c r="A222" s="47" t="s">
        <v>123</v>
      </c>
      <c r="B222" s="48" t="s">
        <v>124</v>
      </c>
      <c r="C222" s="24">
        <f>SUM(D222,E222)</f>
        <v>563550</v>
      </c>
      <c r="D222" s="24">
        <f>SUM(D223)</f>
        <v>309024</v>
      </c>
      <c r="E222" s="24">
        <f>SUM(E223)</f>
        <v>254526</v>
      </c>
    </row>
    <row r="223" spans="1:5" ht="12.75">
      <c r="A223" s="109"/>
      <c r="B223" s="12" t="s">
        <v>16</v>
      </c>
      <c r="C223" s="6">
        <f>SUM(D223,E223)</f>
        <v>563550</v>
      </c>
      <c r="D223" s="6">
        <v>309024</v>
      </c>
      <c r="E223" s="6">
        <v>254526</v>
      </c>
    </row>
    <row r="224" spans="1:5" ht="12.75">
      <c r="A224" s="109"/>
      <c r="B224" s="12" t="s">
        <v>8</v>
      </c>
      <c r="C224" s="6"/>
      <c r="D224" s="6"/>
      <c r="E224" s="6"/>
    </row>
    <row r="225" spans="1:5" ht="12.75">
      <c r="A225" s="110"/>
      <c r="B225" s="11" t="s">
        <v>114</v>
      </c>
      <c r="C225" s="9">
        <f>SUM(D225,E225)</f>
        <v>137826</v>
      </c>
      <c r="D225" s="9">
        <v>73500</v>
      </c>
      <c r="E225" s="9">
        <v>64326</v>
      </c>
    </row>
    <row r="226" spans="1:5" ht="12.75">
      <c r="A226" s="5" t="s">
        <v>304</v>
      </c>
      <c r="B226" s="12" t="s">
        <v>305</v>
      </c>
      <c r="C226" s="24">
        <f>SUM(D226,E226)</f>
        <v>107126</v>
      </c>
      <c r="D226" s="6">
        <f>SUM(D227)</f>
        <v>107126</v>
      </c>
      <c r="E226" s="6">
        <f>SUM(E227)</f>
        <v>0</v>
      </c>
    </row>
    <row r="227" spans="1:5" ht="12.75">
      <c r="A227" s="109"/>
      <c r="B227" s="12" t="s">
        <v>16</v>
      </c>
      <c r="C227" s="6">
        <f>SUM(D227,E227)</f>
        <v>107126</v>
      </c>
      <c r="D227" s="6">
        <v>107126</v>
      </c>
      <c r="E227" s="6">
        <v>0</v>
      </c>
    </row>
    <row r="228" spans="1:5" ht="12.75">
      <c r="A228" s="109"/>
      <c r="B228" s="12" t="s">
        <v>8</v>
      </c>
      <c r="C228" s="6"/>
      <c r="D228" s="6"/>
      <c r="E228" s="6"/>
    </row>
    <row r="229" spans="1:5" ht="12.75">
      <c r="A229" s="110"/>
      <c r="B229" s="11" t="s">
        <v>114</v>
      </c>
      <c r="C229" s="9">
        <f>SUM(D229,E229)</f>
        <v>103826</v>
      </c>
      <c r="D229" s="9">
        <v>103826</v>
      </c>
      <c r="E229" s="9">
        <v>0</v>
      </c>
    </row>
    <row r="230" spans="1:5" ht="12.75">
      <c r="A230" s="5" t="s">
        <v>125</v>
      </c>
      <c r="B230" s="12" t="s">
        <v>11</v>
      </c>
      <c r="C230" s="6">
        <f>SUM(D230,E230)</f>
        <v>5443295</v>
      </c>
      <c r="D230" s="6">
        <f>SUM(D231,D234)</f>
        <v>4949756</v>
      </c>
      <c r="E230" s="6">
        <f>SUM(E231)</f>
        <v>493539</v>
      </c>
    </row>
    <row r="231" spans="1:5" ht="12.75">
      <c r="A231" s="109"/>
      <c r="B231" s="12" t="s">
        <v>302</v>
      </c>
      <c r="C231" s="6">
        <f>SUM(D231,E231)</f>
        <v>1759295</v>
      </c>
      <c r="D231" s="6">
        <v>1265756</v>
      </c>
      <c r="E231" s="6">
        <v>493539</v>
      </c>
    </row>
    <row r="232" spans="1:5" ht="12.75">
      <c r="A232" s="109"/>
      <c r="B232" s="12" t="s">
        <v>8</v>
      </c>
      <c r="C232" s="6"/>
      <c r="D232" s="6"/>
      <c r="E232" s="6"/>
    </row>
    <row r="233" spans="1:5" ht="12.75">
      <c r="A233" s="109"/>
      <c r="B233" s="12" t="s">
        <v>114</v>
      </c>
      <c r="C233" s="6">
        <f aca="true" t="shared" si="9" ref="C233:C242">SUM(D233,E233)</f>
        <v>10000</v>
      </c>
      <c r="D233" s="6">
        <v>10000</v>
      </c>
      <c r="E233" s="6">
        <v>0</v>
      </c>
    </row>
    <row r="234" spans="1:5" ht="12.75">
      <c r="A234" s="5"/>
      <c r="B234" s="12" t="s">
        <v>23</v>
      </c>
      <c r="C234" s="6">
        <f t="shared" si="9"/>
        <v>3684000</v>
      </c>
      <c r="D234" s="6">
        <v>3684000</v>
      </c>
      <c r="E234" s="6">
        <v>0</v>
      </c>
    </row>
    <row r="235" spans="1:6" s="8" customFormat="1" ht="12.75">
      <c r="A235" s="98" t="s">
        <v>309</v>
      </c>
      <c r="B235" s="83" t="s">
        <v>276</v>
      </c>
      <c r="C235" s="52">
        <f t="shared" si="9"/>
        <v>2000000</v>
      </c>
      <c r="D235" s="99">
        <f>SUM(D236)</f>
        <v>2000000</v>
      </c>
      <c r="E235" s="99">
        <f>SUM(E236)</f>
        <v>0</v>
      </c>
      <c r="F235" s="7"/>
    </row>
    <row r="236" spans="1:6" s="8" customFormat="1" ht="12.75">
      <c r="A236" s="5" t="s">
        <v>310</v>
      </c>
      <c r="B236" s="12" t="s">
        <v>11</v>
      </c>
      <c r="C236" s="6">
        <f t="shared" si="9"/>
        <v>2000000</v>
      </c>
      <c r="D236" s="6">
        <f>SUM(D237)</f>
        <v>2000000</v>
      </c>
      <c r="E236" s="6">
        <f>SUM(E237)</f>
        <v>0</v>
      </c>
      <c r="F236" s="7"/>
    </row>
    <row r="237" spans="1:6" s="8" customFormat="1" ht="12.75">
      <c r="A237" s="5"/>
      <c r="B237" s="12" t="s">
        <v>23</v>
      </c>
      <c r="C237" s="9">
        <f t="shared" si="9"/>
        <v>2000000</v>
      </c>
      <c r="D237" s="6">
        <v>2000000</v>
      </c>
      <c r="E237" s="6">
        <v>0</v>
      </c>
      <c r="F237" s="7"/>
    </row>
    <row r="238" spans="1:6" ht="12.75">
      <c r="A238" s="62" t="s">
        <v>126</v>
      </c>
      <c r="B238" s="73" t="s">
        <v>127</v>
      </c>
      <c r="C238" s="52">
        <f t="shared" si="9"/>
        <v>2713100</v>
      </c>
      <c r="D238" s="52">
        <f>SUM(D241,D245,D247,D251,D256,D260,D239)</f>
        <v>2713100</v>
      </c>
      <c r="E238" s="52">
        <f>SUM(E241,E245,E247,E251,E256,E260,E239)</f>
        <v>0</v>
      </c>
      <c r="F238" s="32"/>
    </row>
    <row r="239" spans="1:6" s="14" customFormat="1" ht="12.75">
      <c r="A239" s="5" t="s">
        <v>254</v>
      </c>
      <c r="B239" s="12" t="s">
        <v>255</v>
      </c>
      <c r="C239" s="6">
        <f t="shared" si="9"/>
        <v>220000</v>
      </c>
      <c r="D239" s="6">
        <f>SUM(D240)</f>
        <v>220000</v>
      </c>
      <c r="E239" s="6">
        <v>0</v>
      </c>
      <c r="F239" s="25"/>
    </row>
    <row r="240" spans="1:6" s="14" customFormat="1" ht="12.75">
      <c r="A240" s="10"/>
      <c r="B240" s="11" t="s">
        <v>23</v>
      </c>
      <c r="C240" s="9">
        <f t="shared" si="9"/>
        <v>220000</v>
      </c>
      <c r="D240" s="9">
        <v>220000</v>
      </c>
      <c r="E240" s="9">
        <v>0</v>
      </c>
      <c r="F240" s="13"/>
    </row>
    <row r="241" spans="1:5" ht="12.75">
      <c r="A241" s="47" t="s">
        <v>128</v>
      </c>
      <c r="B241" s="48" t="s">
        <v>129</v>
      </c>
      <c r="C241" s="24">
        <f t="shared" si="9"/>
        <v>333000</v>
      </c>
      <c r="D241" s="24">
        <f>SUM(D242)</f>
        <v>333000</v>
      </c>
      <c r="E241" s="24">
        <f>SUM(E242)</f>
        <v>0</v>
      </c>
    </row>
    <row r="242" spans="1:5" ht="13.5" customHeight="1">
      <c r="A242" s="5"/>
      <c r="B242" s="12" t="s">
        <v>16</v>
      </c>
      <c r="C242" s="6">
        <f t="shared" si="9"/>
        <v>333000</v>
      </c>
      <c r="D242" s="6">
        <v>333000</v>
      </c>
      <c r="E242" s="6">
        <v>0</v>
      </c>
    </row>
    <row r="243" spans="1:5" ht="13.5" customHeight="1">
      <c r="A243" s="5"/>
      <c r="B243" s="12" t="s">
        <v>8</v>
      </c>
      <c r="C243" s="6"/>
      <c r="D243" s="6"/>
      <c r="E243" s="6"/>
    </row>
    <row r="244" spans="1:5" ht="13.5" customHeight="1">
      <c r="A244" s="10"/>
      <c r="B244" s="11" t="s">
        <v>114</v>
      </c>
      <c r="C244" s="9">
        <f>SUM(D244,E244)</f>
        <v>17200</v>
      </c>
      <c r="D244" s="9">
        <v>17200</v>
      </c>
      <c r="E244" s="9">
        <v>0</v>
      </c>
    </row>
    <row r="245" spans="1:5" ht="12.75">
      <c r="A245" s="5" t="s">
        <v>130</v>
      </c>
      <c r="B245" s="12" t="s">
        <v>131</v>
      </c>
      <c r="C245" s="6">
        <f>SUM(D245,E245)</f>
        <v>3100</v>
      </c>
      <c r="D245" s="6">
        <f>SUM(D246)</f>
        <v>3100</v>
      </c>
      <c r="E245" s="6">
        <f>SUM(E246)</f>
        <v>0</v>
      </c>
    </row>
    <row r="246" spans="1:5" ht="12.75" customHeight="1">
      <c r="A246" s="10"/>
      <c r="B246" s="11" t="s">
        <v>16</v>
      </c>
      <c r="C246" s="9">
        <f>SUM(D246,E246)</f>
        <v>3100</v>
      </c>
      <c r="D246" s="9">
        <v>3100</v>
      </c>
      <c r="E246" s="9">
        <v>0</v>
      </c>
    </row>
    <row r="247" spans="1:5" ht="12.75">
      <c r="A247" s="5" t="s">
        <v>132</v>
      </c>
      <c r="B247" s="12" t="s">
        <v>133</v>
      </c>
      <c r="C247" s="6">
        <f>SUM(D247,E247)</f>
        <v>9000</v>
      </c>
      <c r="D247" s="6">
        <f>SUM(D248)</f>
        <v>9000</v>
      </c>
      <c r="E247" s="6">
        <f>SUM(E248)</f>
        <v>0</v>
      </c>
    </row>
    <row r="248" spans="1:5" ht="12.75">
      <c r="A248" s="5"/>
      <c r="B248" s="12" t="s">
        <v>16</v>
      </c>
      <c r="C248" s="6">
        <f>SUM(D248,E248)</f>
        <v>9000</v>
      </c>
      <c r="D248" s="6">
        <v>9000</v>
      </c>
      <c r="E248" s="6">
        <v>0</v>
      </c>
    </row>
    <row r="249" spans="1:5" ht="12.75">
      <c r="A249" s="5"/>
      <c r="B249" s="12" t="s">
        <v>62</v>
      </c>
      <c r="C249" s="6"/>
      <c r="D249" s="6"/>
      <c r="E249" s="6"/>
    </row>
    <row r="250" spans="1:5" ht="12.75">
      <c r="A250" s="10"/>
      <c r="B250" s="11" t="s">
        <v>114</v>
      </c>
      <c r="C250" s="9">
        <f>SUM(D250,E250)</f>
        <v>6500</v>
      </c>
      <c r="D250" s="9">
        <v>6500</v>
      </c>
      <c r="E250" s="9">
        <v>0</v>
      </c>
    </row>
    <row r="251" spans="1:5" ht="12.75">
      <c r="A251" s="47" t="s">
        <v>134</v>
      </c>
      <c r="B251" s="48" t="s">
        <v>135</v>
      </c>
      <c r="C251" s="24">
        <f>SUM(D251,E251)</f>
        <v>1450000</v>
      </c>
      <c r="D251" s="24">
        <f>SUM(D252)</f>
        <v>1450000</v>
      </c>
      <c r="E251" s="24">
        <f>SUM(E252,)</f>
        <v>0</v>
      </c>
    </row>
    <row r="252" spans="1:5" ht="12.75">
      <c r="A252" s="109"/>
      <c r="B252" s="12" t="s">
        <v>16</v>
      </c>
      <c r="C252" s="6">
        <f>SUM(D252,E252)</f>
        <v>1450000</v>
      </c>
      <c r="D252" s="6">
        <v>1450000</v>
      </c>
      <c r="E252" s="6">
        <v>0</v>
      </c>
    </row>
    <row r="253" spans="1:5" ht="12.75">
      <c r="A253" s="109"/>
      <c r="B253" s="12" t="s">
        <v>8</v>
      </c>
      <c r="C253" s="20"/>
      <c r="D253" s="20"/>
      <c r="E253" s="6"/>
    </row>
    <row r="254" spans="1:5" ht="12.75">
      <c r="A254" s="109"/>
      <c r="B254" s="12" t="s">
        <v>114</v>
      </c>
      <c r="C254" s="6">
        <f>SUM(D254,E254)</f>
        <v>453215</v>
      </c>
      <c r="D254" s="6">
        <v>453215</v>
      </c>
      <c r="E254" s="6">
        <v>0</v>
      </c>
    </row>
    <row r="255" spans="1:5" ht="12.75" customHeight="1">
      <c r="A255" s="109"/>
      <c r="B255" s="12" t="s">
        <v>9</v>
      </c>
      <c r="C255" s="6">
        <f>SUM(D255,E255)</f>
        <v>687400</v>
      </c>
      <c r="D255" s="6">
        <v>687400</v>
      </c>
      <c r="E255" s="6">
        <v>0</v>
      </c>
    </row>
    <row r="256" spans="1:6" ht="12.75">
      <c r="A256" s="47" t="s">
        <v>136</v>
      </c>
      <c r="B256" s="48" t="s">
        <v>137</v>
      </c>
      <c r="C256" s="24">
        <f>SUM(D256,E256)</f>
        <v>646500</v>
      </c>
      <c r="D256" s="24">
        <f>SUM(D257)</f>
        <v>646500</v>
      </c>
      <c r="E256" s="24">
        <f>SUM(E257)</f>
        <v>0</v>
      </c>
      <c r="F256" s="3"/>
    </row>
    <row r="257" spans="1:5" ht="12.75">
      <c r="A257" s="5"/>
      <c r="B257" s="12" t="s">
        <v>16</v>
      </c>
      <c r="C257" s="6">
        <f>SUM(D257,E257)</f>
        <v>646500</v>
      </c>
      <c r="D257" s="6">
        <v>646500</v>
      </c>
      <c r="E257" s="6">
        <v>0</v>
      </c>
    </row>
    <row r="258" spans="1:5" ht="12.75">
      <c r="A258" s="5"/>
      <c r="B258" s="12" t="s">
        <v>8</v>
      </c>
      <c r="C258" s="6"/>
      <c r="D258" s="6"/>
      <c r="E258" s="6"/>
    </row>
    <row r="259" spans="1:5" ht="12.75">
      <c r="A259" s="10"/>
      <c r="B259" s="11" t="s">
        <v>114</v>
      </c>
      <c r="C259" s="9">
        <f aca="true" t="shared" si="10" ref="C259:C264">SUM(D259,E259)</f>
        <v>558000</v>
      </c>
      <c r="D259" s="9">
        <v>558000</v>
      </c>
      <c r="E259" s="9">
        <v>0</v>
      </c>
    </row>
    <row r="260" spans="1:5" ht="12.75">
      <c r="A260" s="5" t="s">
        <v>138</v>
      </c>
      <c r="B260" s="12" t="s">
        <v>11</v>
      </c>
      <c r="C260" s="6">
        <f t="shared" si="10"/>
        <v>51500</v>
      </c>
      <c r="D260" s="6">
        <f>SUM(D261)</f>
        <v>51500</v>
      </c>
      <c r="E260" s="6">
        <f>SUM(E261)</f>
        <v>0</v>
      </c>
    </row>
    <row r="261" spans="1:5" ht="12.75">
      <c r="A261" s="10"/>
      <c r="B261" s="11" t="s">
        <v>16</v>
      </c>
      <c r="C261" s="9">
        <f t="shared" si="10"/>
        <v>51500</v>
      </c>
      <c r="D261" s="9">
        <v>51500</v>
      </c>
      <c r="E261" s="9">
        <v>0</v>
      </c>
    </row>
    <row r="262" spans="1:7" ht="12.75">
      <c r="A262" s="62" t="s">
        <v>139</v>
      </c>
      <c r="B262" s="73" t="s">
        <v>140</v>
      </c>
      <c r="C262" s="52">
        <f t="shared" si="10"/>
        <v>34474142</v>
      </c>
      <c r="D262" s="52">
        <f>SUM(D263,D268,D272,D277,D282,D284,D286,D290,D294,D298,D302,D308,D306,)</f>
        <v>23439000</v>
      </c>
      <c r="E262" s="52">
        <f>SUM(E263,E268,E272,E277,E282,E284,E286,E290,E294,E298,E302,E308,E306)</f>
        <v>11035142</v>
      </c>
      <c r="F262" s="32"/>
      <c r="G262" s="33"/>
    </row>
    <row r="263" spans="1:7" ht="15" customHeight="1">
      <c r="A263" s="5" t="s">
        <v>141</v>
      </c>
      <c r="B263" s="12" t="s">
        <v>142</v>
      </c>
      <c r="C263" s="24">
        <f t="shared" si="10"/>
        <v>3500148</v>
      </c>
      <c r="D263" s="6">
        <f>SUM(D264)</f>
        <v>0</v>
      </c>
      <c r="E263" s="6">
        <f>SUM(E264,)</f>
        <v>3500148</v>
      </c>
      <c r="F263" s="32"/>
      <c r="G263" s="23"/>
    </row>
    <row r="264" spans="1:6" ht="12.75">
      <c r="A264" s="109"/>
      <c r="B264" s="12" t="s">
        <v>257</v>
      </c>
      <c r="C264" s="6">
        <f t="shared" si="10"/>
        <v>3500148</v>
      </c>
      <c r="D264" s="6">
        <v>0</v>
      </c>
      <c r="E264" s="6">
        <v>3500148</v>
      </c>
      <c r="F264" s="86"/>
    </row>
    <row r="265" spans="1:5" ht="12.75">
      <c r="A265" s="109"/>
      <c r="B265" s="12" t="s">
        <v>8</v>
      </c>
      <c r="C265" s="20"/>
      <c r="D265" s="6"/>
      <c r="E265" s="20"/>
    </row>
    <row r="266" spans="1:5" ht="12.75">
      <c r="A266" s="109"/>
      <c r="B266" s="12" t="s">
        <v>114</v>
      </c>
      <c r="C266" s="6">
        <f>SUM(D266,E266)</f>
        <v>990008</v>
      </c>
      <c r="D266" s="6">
        <v>0</v>
      </c>
      <c r="E266" s="6">
        <f>951001+39007</f>
        <v>990008</v>
      </c>
    </row>
    <row r="267" spans="1:5" ht="12.75">
      <c r="A267" s="109"/>
      <c r="B267" s="12" t="s">
        <v>314</v>
      </c>
      <c r="C267" s="6">
        <f>SUM(D267,E267)</f>
        <v>2030000</v>
      </c>
      <c r="D267" s="6">
        <v>0</v>
      </c>
      <c r="E267" s="6">
        <v>2030000</v>
      </c>
    </row>
    <row r="268" spans="1:5" ht="12.75">
      <c r="A268" s="47" t="s">
        <v>143</v>
      </c>
      <c r="B268" s="48" t="s">
        <v>144</v>
      </c>
      <c r="C268" s="24">
        <f>SUM(D268,E268)</f>
        <v>6984800</v>
      </c>
      <c r="D268" s="24">
        <f>SUM(D269)</f>
        <v>2059200</v>
      </c>
      <c r="E268" s="24">
        <f>SUM(E269,)</f>
        <v>4925600</v>
      </c>
    </row>
    <row r="269" spans="1:5" ht="12.75">
      <c r="A269" s="109"/>
      <c r="B269" s="12" t="s">
        <v>259</v>
      </c>
      <c r="C269" s="6">
        <f>SUM(D269,E269)</f>
        <v>6984800</v>
      </c>
      <c r="D269" s="6">
        <v>2059200</v>
      </c>
      <c r="E269" s="6">
        <v>4925600</v>
      </c>
    </row>
    <row r="270" spans="1:5" ht="12.75">
      <c r="A270" s="109"/>
      <c r="B270" s="12" t="s">
        <v>62</v>
      </c>
      <c r="C270" s="20"/>
      <c r="D270" s="20"/>
      <c r="E270" s="20"/>
    </row>
    <row r="271" spans="1:5" ht="12.75">
      <c r="A271" s="109"/>
      <c r="B271" s="12" t="s">
        <v>288</v>
      </c>
      <c r="C271" s="6">
        <f>SUM(D271,E271)</f>
        <v>3510800</v>
      </c>
      <c r="D271" s="6">
        <v>0</v>
      </c>
      <c r="E271" s="6">
        <v>3510800</v>
      </c>
    </row>
    <row r="272" spans="1:5" ht="12.75">
      <c r="A272" s="47" t="s">
        <v>145</v>
      </c>
      <c r="B272" s="48" t="s">
        <v>146</v>
      </c>
      <c r="C272" s="24">
        <f>SUM(D272,E272)</f>
        <v>954700</v>
      </c>
      <c r="D272" s="24">
        <f>SUM(D273,D276)</f>
        <v>954700</v>
      </c>
      <c r="E272" s="24">
        <f>SUM(E273)</f>
        <v>0</v>
      </c>
    </row>
    <row r="273" spans="1:6" ht="12.75">
      <c r="A273" s="5"/>
      <c r="B273" s="12" t="s">
        <v>30</v>
      </c>
      <c r="C273" s="6">
        <f>SUM(D273,E273)</f>
        <v>824700</v>
      </c>
      <c r="D273" s="111">
        <v>824700</v>
      </c>
      <c r="E273" s="6">
        <v>0</v>
      </c>
      <c r="F273" s="84"/>
    </row>
    <row r="274" spans="1:6" ht="12.75">
      <c r="A274" s="5"/>
      <c r="B274" s="12" t="s">
        <v>8</v>
      </c>
      <c r="C274" s="6"/>
      <c r="D274" s="6"/>
      <c r="E274" s="6"/>
      <c r="F274" s="29"/>
    </row>
    <row r="275" spans="1:5" ht="12.75">
      <c r="A275" s="5"/>
      <c r="B275" s="12" t="s">
        <v>114</v>
      </c>
      <c r="C275" s="6">
        <f>SUM(D275,E275)</f>
        <v>619300</v>
      </c>
      <c r="D275" s="6">
        <v>619300</v>
      </c>
      <c r="E275" s="6">
        <v>0</v>
      </c>
    </row>
    <row r="276" spans="1:5" ht="12.75">
      <c r="A276" s="10"/>
      <c r="B276" s="11" t="s">
        <v>23</v>
      </c>
      <c r="C276" s="9">
        <f>SUM(D276,E276)</f>
        <v>130000</v>
      </c>
      <c r="D276" s="9">
        <v>130000</v>
      </c>
      <c r="E276" s="9">
        <v>0</v>
      </c>
    </row>
    <row r="277" spans="1:5" ht="12.75">
      <c r="A277" s="5" t="s">
        <v>147</v>
      </c>
      <c r="B277" s="12" t="s">
        <v>148</v>
      </c>
      <c r="C277" s="6">
        <f>SUM(D277,E277)</f>
        <v>1991200</v>
      </c>
      <c r="D277" s="6">
        <f>SUM(D278)</f>
        <v>0</v>
      </c>
      <c r="E277" s="6">
        <f>SUM(E278)</f>
        <v>1991200</v>
      </c>
    </row>
    <row r="278" spans="1:5" ht="12.75">
      <c r="A278" s="109"/>
      <c r="B278" s="12" t="s">
        <v>260</v>
      </c>
      <c r="C278" s="6">
        <f>SUM(D278,E278)</f>
        <v>1991200</v>
      </c>
      <c r="D278" s="6">
        <v>0</v>
      </c>
      <c r="E278" s="6">
        <v>1991200</v>
      </c>
    </row>
    <row r="279" spans="1:5" ht="12.75">
      <c r="A279" s="109"/>
      <c r="B279" s="12" t="s">
        <v>8</v>
      </c>
      <c r="C279" s="20"/>
      <c r="D279" s="6"/>
      <c r="E279" s="20"/>
    </row>
    <row r="280" spans="1:5" ht="12.75">
      <c r="A280" s="109"/>
      <c r="B280" s="12" t="s">
        <v>114</v>
      </c>
      <c r="C280" s="6">
        <f aca="true" t="shared" si="11" ref="C280:C287">SUM(D280,E280)</f>
        <v>51280</v>
      </c>
      <c r="D280" s="6">
        <v>0</v>
      </c>
      <c r="E280" s="6">
        <v>51280</v>
      </c>
    </row>
    <row r="281" spans="1:5" ht="12.75">
      <c r="A281" s="110"/>
      <c r="B281" s="11" t="s">
        <v>9</v>
      </c>
      <c r="C281" s="9">
        <f t="shared" si="11"/>
        <v>284800</v>
      </c>
      <c r="D281" s="9">
        <v>0</v>
      </c>
      <c r="E281" s="9">
        <v>284800</v>
      </c>
    </row>
    <row r="282" spans="1:5" ht="25.5" customHeight="1">
      <c r="A282" s="5" t="s">
        <v>149</v>
      </c>
      <c r="B282" s="12" t="s">
        <v>281</v>
      </c>
      <c r="C282" s="6">
        <f t="shared" si="11"/>
        <v>4932200</v>
      </c>
      <c r="D282" s="6">
        <f>SUM(D283)</f>
        <v>4932200</v>
      </c>
      <c r="E282" s="6">
        <f>SUM(E283)</f>
        <v>0</v>
      </c>
    </row>
    <row r="283" spans="1:5" ht="12.75">
      <c r="A283" s="109"/>
      <c r="B283" s="12" t="s">
        <v>30</v>
      </c>
      <c r="C283" s="6">
        <f t="shared" si="11"/>
        <v>4932200</v>
      </c>
      <c r="D283" s="6">
        <v>4932200</v>
      </c>
      <c r="E283" s="6">
        <v>0</v>
      </c>
    </row>
    <row r="284" spans="1:5" ht="12.75">
      <c r="A284" s="47" t="s">
        <v>150</v>
      </c>
      <c r="B284" s="48" t="s">
        <v>151</v>
      </c>
      <c r="C284" s="24">
        <f t="shared" si="11"/>
        <v>8500000</v>
      </c>
      <c r="D284" s="24">
        <f>SUM(D285)</f>
        <v>8500000</v>
      </c>
      <c r="E284" s="24">
        <f>SUM(E285)</f>
        <v>0</v>
      </c>
    </row>
    <row r="285" spans="1:5" ht="12.75">
      <c r="A285" s="10"/>
      <c r="B285" s="11" t="s">
        <v>30</v>
      </c>
      <c r="C285" s="9">
        <f t="shared" si="11"/>
        <v>8500000</v>
      </c>
      <c r="D285" s="9">
        <f>9000000-500000</f>
        <v>8500000</v>
      </c>
      <c r="E285" s="9">
        <v>0</v>
      </c>
    </row>
    <row r="286" spans="1:5" ht="12.75">
      <c r="A286" s="5" t="s">
        <v>152</v>
      </c>
      <c r="B286" s="12" t="s">
        <v>153</v>
      </c>
      <c r="C286" s="6">
        <f t="shared" si="11"/>
        <v>183900</v>
      </c>
      <c r="D286" s="6">
        <f>SUM(D287)</f>
        <v>0</v>
      </c>
      <c r="E286" s="24">
        <f>SUM(E287)</f>
        <v>183900</v>
      </c>
    </row>
    <row r="287" spans="1:5" ht="12.75">
      <c r="A287" s="109"/>
      <c r="B287" s="12" t="s">
        <v>30</v>
      </c>
      <c r="C287" s="6">
        <f t="shared" si="11"/>
        <v>183900</v>
      </c>
      <c r="D287" s="6">
        <v>0</v>
      </c>
      <c r="E287" s="6">
        <v>183900</v>
      </c>
    </row>
    <row r="288" spans="1:5" ht="12.75">
      <c r="A288" s="109"/>
      <c r="B288" s="12" t="s">
        <v>8</v>
      </c>
      <c r="C288" s="6"/>
      <c r="D288" s="6"/>
      <c r="E288" s="6"/>
    </row>
    <row r="289" spans="1:5" ht="12.75">
      <c r="A289" s="110"/>
      <c r="B289" s="11" t="s">
        <v>114</v>
      </c>
      <c r="C289" s="9">
        <f>SUM(D289,E289)</f>
        <v>148775</v>
      </c>
      <c r="D289" s="9">
        <v>0</v>
      </c>
      <c r="E289" s="9">
        <v>148775</v>
      </c>
    </row>
    <row r="290" spans="1:5" ht="12.75">
      <c r="A290" s="47" t="s">
        <v>154</v>
      </c>
      <c r="B290" s="48" t="s">
        <v>155</v>
      </c>
      <c r="C290" s="24">
        <f>SUM(D290,E290)</f>
        <v>4507600</v>
      </c>
      <c r="D290" s="24">
        <f>SUM(D291,)</f>
        <v>4507600</v>
      </c>
      <c r="E290" s="24">
        <f>SUM(E291)</f>
        <v>0</v>
      </c>
    </row>
    <row r="291" spans="1:5" ht="12.75">
      <c r="A291" s="109"/>
      <c r="B291" s="12" t="s">
        <v>30</v>
      </c>
      <c r="C291" s="6">
        <f>SUM(D291,E291)</f>
        <v>4507600</v>
      </c>
      <c r="D291" s="6">
        <f>3546400+961200</f>
        <v>4507600</v>
      </c>
      <c r="E291" s="6">
        <v>0</v>
      </c>
    </row>
    <row r="292" spans="1:5" ht="12.75">
      <c r="A292" s="109"/>
      <c r="B292" s="12" t="s">
        <v>8</v>
      </c>
      <c r="C292" s="6"/>
      <c r="D292" s="6"/>
      <c r="E292" s="6"/>
    </row>
    <row r="293" spans="1:6" ht="12.75">
      <c r="A293" s="109"/>
      <c r="B293" s="12" t="s">
        <v>114</v>
      </c>
      <c r="C293" s="6">
        <f>SUM(D293,E293)</f>
        <v>3075096</v>
      </c>
      <c r="D293" s="6">
        <v>3075096</v>
      </c>
      <c r="E293" s="6">
        <v>0</v>
      </c>
      <c r="F293" s="16"/>
    </row>
    <row r="294" spans="1:5" ht="26.25" customHeight="1">
      <c r="A294" s="47" t="s">
        <v>156</v>
      </c>
      <c r="B294" s="48" t="s">
        <v>157</v>
      </c>
      <c r="C294" s="97">
        <f>SUM(D294,E294)</f>
        <v>377642</v>
      </c>
      <c r="D294" s="97">
        <f>SUM(D295)</f>
        <v>0</v>
      </c>
      <c r="E294" s="97">
        <f>SUM(E295)</f>
        <v>377642</v>
      </c>
    </row>
    <row r="295" spans="1:5" ht="12.75">
      <c r="A295" s="109"/>
      <c r="B295" s="12" t="s">
        <v>16</v>
      </c>
      <c r="C295" s="6">
        <f>SUM(D295,E295)</f>
        <v>377642</v>
      </c>
      <c r="D295" s="6">
        <v>0</v>
      </c>
      <c r="E295" s="6">
        <v>377642</v>
      </c>
    </row>
    <row r="296" spans="1:5" ht="12.75">
      <c r="A296" s="109"/>
      <c r="B296" s="12" t="s">
        <v>8</v>
      </c>
      <c r="C296" s="6"/>
      <c r="D296" s="6"/>
      <c r="E296" s="6"/>
    </row>
    <row r="297" spans="1:5" ht="12.75">
      <c r="A297" s="110"/>
      <c r="B297" s="11" t="s">
        <v>114</v>
      </c>
      <c r="C297" s="9">
        <f>SUM(D297,E297)</f>
        <v>258511</v>
      </c>
      <c r="D297" s="9">
        <v>0</v>
      </c>
      <c r="E297" s="9">
        <v>258511</v>
      </c>
    </row>
    <row r="298" spans="1:5" ht="12.75">
      <c r="A298" s="5" t="s">
        <v>158</v>
      </c>
      <c r="B298" s="12" t="s">
        <v>159</v>
      </c>
      <c r="C298" s="6">
        <f>SUM(D298,E298)</f>
        <v>48500</v>
      </c>
      <c r="D298" s="6">
        <f>SUM(D299)</f>
        <v>0</v>
      </c>
      <c r="E298" s="6">
        <f>SUM(E299)</f>
        <v>48500</v>
      </c>
    </row>
    <row r="299" spans="1:5" ht="12.75">
      <c r="A299" s="109"/>
      <c r="B299" s="12" t="s">
        <v>30</v>
      </c>
      <c r="C299" s="6">
        <f>SUM(D299,E299)</f>
        <v>48500</v>
      </c>
      <c r="D299" s="6">
        <v>0</v>
      </c>
      <c r="E299" s="6">
        <v>48500</v>
      </c>
    </row>
    <row r="300" spans="1:5" ht="12.75">
      <c r="A300" s="109"/>
      <c r="B300" s="12" t="s">
        <v>8</v>
      </c>
      <c r="C300" s="6"/>
      <c r="D300" s="6"/>
      <c r="E300" s="6"/>
    </row>
    <row r="301" spans="1:5" ht="12.75">
      <c r="A301" s="110"/>
      <c r="B301" s="11" t="s">
        <v>9</v>
      </c>
      <c r="C301" s="9">
        <f>SUM(D301,E301)</f>
        <v>48500</v>
      </c>
      <c r="D301" s="9">
        <v>0</v>
      </c>
      <c r="E301" s="9">
        <v>48500</v>
      </c>
    </row>
    <row r="302" spans="1:5" ht="13.5" customHeight="1">
      <c r="A302" s="5" t="s">
        <v>160</v>
      </c>
      <c r="B302" s="12" t="s">
        <v>161</v>
      </c>
      <c r="C302" s="26">
        <f>SUM(D302,E302)</f>
        <v>2100000</v>
      </c>
      <c r="D302" s="26">
        <f>SUM(D303)</f>
        <v>2100000</v>
      </c>
      <c r="E302" s="26">
        <f>SUM(E303)</f>
        <v>0</v>
      </c>
    </row>
    <row r="303" spans="1:5" ht="12.75">
      <c r="A303" s="5"/>
      <c r="B303" s="12" t="s">
        <v>290</v>
      </c>
      <c r="C303" s="6">
        <f>SUM(D303,E303)</f>
        <v>2100000</v>
      </c>
      <c r="D303" s="6">
        <v>2100000</v>
      </c>
      <c r="E303" s="6">
        <v>0</v>
      </c>
    </row>
    <row r="304" spans="1:5" ht="12.75">
      <c r="A304" s="5"/>
      <c r="B304" s="12" t="s">
        <v>8</v>
      </c>
      <c r="C304" s="6"/>
      <c r="D304" s="6"/>
      <c r="E304" s="6"/>
    </row>
    <row r="305" spans="1:5" ht="12.75">
      <c r="A305" s="10"/>
      <c r="B305" s="11" t="s">
        <v>9</v>
      </c>
      <c r="C305" s="9">
        <f aca="true" t="shared" si="12" ref="C305:C312">SUM(D305,E305)</f>
        <v>2100000</v>
      </c>
      <c r="D305" s="9">
        <v>2100000</v>
      </c>
      <c r="E305" s="9">
        <v>0</v>
      </c>
    </row>
    <row r="306" spans="1:5" ht="13.5" customHeight="1">
      <c r="A306" s="5" t="s">
        <v>261</v>
      </c>
      <c r="B306" s="12" t="s">
        <v>124</v>
      </c>
      <c r="C306" s="6">
        <f t="shared" si="12"/>
        <v>2800</v>
      </c>
      <c r="D306" s="6">
        <v>0</v>
      </c>
      <c r="E306" s="6">
        <f>SUM(E307)</f>
        <v>2800</v>
      </c>
    </row>
    <row r="307" spans="1:5" ht="12.75" customHeight="1">
      <c r="A307" s="5"/>
      <c r="B307" s="12" t="s">
        <v>16</v>
      </c>
      <c r="C307" s="6">
        <f t="shared" si="12"/>
        <v>2800</v>
      </c>
      <c r="D307" s="6">
        <v>0</v>
      </c>
      <c r="E307" s="6">
        <v>2800</v>
      </c>
    </row>
    <row r="308" spans="1:5" ht="12.75">
      <c r="A308" s="47" t="s">
        <v>162</v>
      </c>
      <c r="B308" s="48" t="s">
        <v>11</v>
      </c>
      <c r="C308" s="24">
        <f t="shared" si="12"/>
        <v>390652</v>
      </c>
      <c r="D308" s="24">
        <f>SUM(D309)</f>
        <v>385300</v>
      </c>
      <c r="E308" s="24">
        <f>SUM(E309)</f>
        <v>5352</v>
      </c>
    </row>
    <row r="309" spans="1:5" ht="12.75">
      <c r="A309" s="109"/>
      <c r="B309" s="12" t="s">
        <v>16</v>
      </c>
      <c r="C309" s="6">
        <f t="shared" si="12"/>
        <v>390652</v>
      </c>
      <c r="D309" s="6">
        <v>385300</v>
      </c>
      <c r="E309" s="6">
        <f>2600+2752</f>
        <v>5352</v>
      </c>
    </row>
    <row r="310" spans="1:7" s="4" customFormat="1" ht="15" customHeight="1">
      <c r="A310" s="112" t="s">
        <v>163</v>
      </c>
      <c r="B310" s="113" t="s">
        <v>164</v>
      </c>
      <c r="C310" s="64">
        <f t="shared" si="12"/>
        <v>4458262</v>
      </c>
      <c r="D310" s="64">
        <f>SUM(D311,D319,D324,D315,)</f>
        <v>2243900</v>
      </c>
      <c r="E310" s="64">
        <f>SUM(E311,E319,E324,E315)</f>
        <v>2214362</v>
      </c>
      <c r="F310" s="35"/>
      <c r="G310" s="36"/>
    </row>
    <row r="311" spans="1:7" ht="12.75">
      <c r="A311" s="5" t="s">
        <v>165</v>
      </c>
      <c r="B311" s="12" t="s">
        <v>166</v>
      </c>
      <c r="C311" s="6">
        <f t="shared" si="12"/>
        <v>1783300</v>
      </c>
      <c r="D311" s="6">
        <f>SUM(D312)</f>
        <v>1783300</v>
      </c>
      <c r="E311" s="6">
        <f>SUM(E312)</f>
        <v>0</v>
      </c>
      <c r="F311" s="32"/>
      <c r="G311" s="23"/>
    </row>
    <row r="312" spans="1:6" ht="12.75">
      <c r="A312" s="5"/>
      <c r="B312" s="12" t="s">
        <v>16</v>
      </c>
      <c r="C312" s="6">
        <f t="shared" si="12"/>
        <v>1783300</v>
      </c>
      <c r="D312" s="6">
        <v>1783300</v>
      </c>
      <c r="E312" s="6">
        <v>0</v>
      </c>
      <c r="F312" s="86"/>
    </row>
    <row r="313" spans="1:5" ht="12.75">
      <c r="A313" s="5"/>
      <c r="B313" s="12" t="s">
        <v>8</v>
      </c>
      <c r="C313" s="6"/>
      <c r="D313" s="6"/>
      <c r="E313" s="6"/>
    </row>
    <row r="314" spans="1:5" ht="12.75">
      <c r="A314" s="10"/>
      <c r="B314" s="11" t="s">
        <v>114</v>
      </c>
      <c r="C314" s="9">
        <f>SUM(D314,E314)</f>
        <v>1511000</v>
      </c>
      <c r="D314" s="9">
        <v>1511000</v>
      </c>
      <c r="E314" s="9">
        <v>0</v>
      </c>
    </row>
    <row r="315" spans="1:5" ht="25.5" customHeight="1">
      <c r="A315" s="5" t="s">
        <v>273</v>
      </c>
      <c r="B315" s="12" t="s">
        <v>274</v>
      </c>
      <c r="C315" s="6">
        <f>SUM(D315,E315)</f>
        <v>111784</v>
      </c>
      <c r="D315" s="6">
        <v>0</v>
      </c>
      <c r="E315" s="6">
        <f>SUM(E316)</f>
        <v>111784</v>
      </c>
    </row>
    <row r="316" spans="1:5" ht="12.75" customHeight="1">
      <c r="A316" s="109"/>
      <c r="B316" s="12" t="s">
        <v>30</v>
      </c>
      <c r="C316" s="6">
        <f>SUM(D316,E316)</f>
        <v>111784</v>
      </c>
      <c r="D316" s="6">
        <v>0</v>
      </c>
      <c r="E316" s="6">
        <v>111784</v>
      </c>
    </row>
    <row r="317" spans="1:5" ht="12.75">
      <c r="A317" s="109"/>
      <c r="B317" s="12" t="s">
        <v>8</v>
      </c>
      <c r="C317" s="6"/>
      <c r="D317" s="6"/>
      <c r="E317" s="6"/>
    </row>
    <row r="318" spans="1:5" ht="12.75">
      <c r="A318" s="110"/>
      <c r="B318" s="11" t="s">
        <v>9</v>
      </c>
      <c r="C318" s="9">
        <f>SUM(D318,E318)</f>
        <v>111784</v>
      </c>
      <c r="D318" s="9">
        <v>0</v>
      </c>
      <c r="E318" s="9">
        <v>111784</v>
      </c>
    </row>
    <row r="319" spans="1:5" ht="12.75">
      <c r="A319" s="5" t="s">
        <v>169</v>
      </c>
      <c r="B319" s="12" t="s">
        <v>170</v>
      </c>
      <c r="C319" s="6">
        <f>SUM(D319,E319)</f>
        <v>2101578</v>
      </c>
      <c r="D319" s="6">
        <f>SUM(D320)</f>
        <v>0</v>
      </c>
      <c r="E319" s="6">
        <f>SUM(E320,E323)</f>
        <v>2101578</v>
      </c>
    </row>
    <row r="320" spans="1:5" ht="12.75">
      <c r="A320" s="109"/>
      <c r="B320" s="12" t="s">
        <v>16</v>
      </c>
      <c r="C320" s="6">
        <f>SUM(D320,E320)</f>
        <v>1781578</v>
      </c>
      <c r="D320" s="6">
        <v>0</v>
      </c>
      <c r="E320" s="6">
        <f>1960000-178422</f>
        <v>1781578</v>
      </c>
    </row>
    <row r="321" spans="1:5" ht="12.75">
      <c r="A321" s="109"/>
      <c r="B321" s="12" t="s">
        <v>62</v>
      </c>
      <c r="C321" s="6"/>
      <c r="D321" s="6"/>
      <c r="E321" s="6"/>
    </row>
    <row r="322" spans="1:6" ht="12.75">
      <c r="A322" s="109"/>
      <c r="B322" s="12" t="s">
        <v>32</v>
      </c>
      <c r="C322" s="6">
        <f>SUM(D322,E322)</f>
        <v>1610852</v>
      </c>
      <c r="D322" s="6">
        <v>0</v>
      </c>
      <c r="E322" s="6">
        <f>1810400-199548</f>
        <v>1610852</v>
      </c>
      <c r="F322" s="18"/>
    </row>
    <row r="323" spans="1:6" ht="12.75">
      <c r="A323" s="10"/>
      <c r="B323" s="11" t="s">
        <v>23</v>
      </c>
      <c r="C323" s="6">
        <f>SUM(D323,E323)</f>
        <v>320000</v>
      </c>
      <c r="D323" s="9">
        <v>0</v>
      </c>
      <c r="E323" s="9">
        <v>320000</v>
      </c>
      <c r="F323" s="18"/>
    </row>
    <row r="324" spans="1:5" ht="12.75">
      <c r="A324" s="47" t="s">
        <v>172</v>
      </c>
      <c r="B324" s="48" t="s">
        <v>11</v>
      </c>
      <c r="C324" s="24">
        <f>SUM(D324,E324)</f>
        <v>461600</v>
      </c>
      <c r="D324" s="24">
        <f>SUM(D325)</f>
        <v>460600</v>
      </c>
      <c r="E324" s="24">
        <f>SUM(E325)</f>
        <v>1000</v>
      </c>
    </row>
    <row r="325" spans="1:5" ht="12.75">
      <c r="A325" s="109"/>
      <c r="B325" s="12" t="s">
        <v>16</v>
      </c>
      <c r="C325" s="6">
        <f>SUM(D325,E325)</f>
        <v>461600</v>
      </c>
      <c r="D325" s="6">
        <v>460600</v>
      </c>
      <c r="E325" s="6">
        <v>1000</v>
      </c>
    </row>
    <row r="326" spans="1:5" ht="12.75">
      <c r="A326" s="109"/>
      <c r="B326" s="12" t="s">
        <v>8</v>
      </c>
      <c r="C326" s="20"/>
      <c r="D326" s="20"/>
      <c r="E326" s="20"/>
    </row>
    <row r="327" spans="1:5" ht="12.75">
      <c r="A327" s="110"/>
      <c r="B327" s="11" t="s">
        <v>315</v>
      </c>
      <c r="C327" s="9">
        <f>SUM(D327,E327)</f>
        <v>440000</v>
      </c>
      <c r="D327" s="9">
        <v>440000</v>
      </c>
      <c r="E327" s="9">
        <v>0</v>
      </c>
    </row>
    <row r="328" spans="1:7" ht="14.25" customHeight="1">
      <c r="A328" s="112" t="s">
        <v>173</v>
      </c>
      <c r="B328" s="113" t="s">
        <v>174</v>
      </c>
      <c r="C328" s="114">
        <f>SUM(D328,E328)</f>
        <v>9024335</v>
      </c>
      <c r="D328" s="114">
        <f>SUM(D329,D333,D338,D342,D346,D351,D355,D357,D363,D361)</f>
        <v>2341613</v>
      </c>
      <c r="E328" s="114">
        <f>SUM(E329,E333,E338,E342,E346,E351,E355,E357,E363,E361)</f>
        <v>6682722</v>
      </c>
      <c r="F328" s="32"/>
      <c r="G328" s="33"/>
    </row>
    <row r="329" spans="1:7" ht="12.75">
      <c r="A329" s="5" t="s">
        <v>175</v>
      </c>
      <c r="B329" s="12" t="s">
        <v>176</v>
      </c>
      <c r="C329" s="6">
        <f>SUM(D329,E329)</f>
        <v>1514553</v>
      </c>
      <c r="D329" s="6">
        <f>SUM(D330)</f>
        <v>1460095</v>
      </c>
      <c r="E329" s="6">
        <f>SUM(E330)</f>
        <v>54458</v>
      </c>
      <c r="F329" s="32"/>
      <c r="G329" s="23"/>
    </row>
    <row r="330" spans="1:6" ht="12.75">
      <c r="A330" s="109"/>
      <c r="B330" s="12" t="s">
        <v>30</v>
      </c>
      <c r="C330" s="6">
        <f>SUM(D330,E330)</f>
        <v>1514553</v>
      </c>
      <c r="D330" s="6">
        <v>1460095</v>
      </c>
      <c r="E330" s="6">
        <v>54458</v>
      </c>
      <c r="F330" s="86"/>
    </row>
    <row r="331" spans="1:5" ht="12.75">
      <c r="A331" s="109"/>
      <c r="B331" s="12" t="s">
        <v>8</v>
      </c>
      <c r="C331" s="6"/>
      <c r="D331" s="6"/>
      <c r="E331" s="6"/>
    </row>
    <row r="332" spans="1:5" ht="12.75">
      <c r="A332" s="110"/>
      <c r="B332" s="11" t="s">
        <v>114</v>
      </c>
      <c r="C332" s="9">
        <f>SUM(D332,E332)</f>
        <v>1430017</v>
      </c>
      <c r="D332" s="9">
        <v>1377715</v>
      </c>
      <c r="E332" s="9">
        <v>52302</v>
      </c>
    </row>
    <row r="333" spans="1:5" ht="13.5" customHeight="1">
      <c r="A333" s="47" t="s">
        <v>177</v>
      </c>
      <c r="B333" s="48" t="s">
        <v>178</v>
      </c>
      <c r="C333" s="24">
        <f>SUM(D333,E333)</f>
        <v>3832369</v>
      </c>
      <c r="D333" s="24">
        <f>SUM(D334)</f>
        <v>0</v>
      </c>
      <c r="E333" s="24">
        <f>SUM(E334)</f>
        <v>3832369</v>
      </c>
    </row>
    <row r="334" spans="1:5" ht="12.75">
      <c r="A334" s="109"/>
      <c r="B334" s="12" t="s">
        <v>30</v>
      </c>
      <c r="C334" s="6">
        <f>SUM(D334,E334)</f>
        <v>3832369</v>
      </c>
      <c r="D334" s="6">
        <v>0</v>
      </c>
      <c r="E334" s="6">
        <v>3832369</v>
      </c>
    </row>
    <row r="335" spans="1:5" ht="12.75">
      <c r="A335" s="109"/>
      <c r="B335" s="12" t="s">
        <v>8</v>
      </c>
      <c r="C335" s="6"/>
      <c r="D335" s="6"/>
      <c r="E335" s="6"/>
    </row>
    <row r="336" spans="1:5" ht="12.75">
      <c r="A336" s="109"/>
      <c r="B336" s="12" t="s">
        <v>114</v>
      </c>
      <c r="C336" s="6">
        <f>SUM(D336,E336)</f>
        <v>1652633</v>
      </c>
      <c r="D336" s="6">
        <v>0</v>
      </c>
      <c r="E336" s="6">
        <v>1652633</v>
      </c>
    </row>
    <row r="337" spans="1:5" ht="12.75">
      <c r="A337" s="109"/>
      <c r="B337" s="12" t="s">
        <v>9</v>
      </c>
      <c r="C337" s="6">
        <f>SUM(D337,E337)</f>
        <v>1854216</v>
      </c>
      <c r="D337" s="6">
        <v>0</v>
      </c>
      <c r="E337" s="6">
        <v>1854216</v>
      </c>
    </row>
    <row r="338" spans="1:5" ht="25.5" customHeight="1">
      <c r="A338" s="47" t="s">
        <v>179</v>
      </c>
      <c r="B338" s="48" t="s">
        <v>299</v>
      </c>
      <c r="C338" s="24">
        <f>SUM(D338,E338)</f>
        <v>1355159</v>
      </c>
      <c r="D338" s="24">
        <f>SUM(D339)</f>
        <v>0</v>
      </c>
      <c r="E338" s="24">
        <f>SUM(E339)</f>
        <v>1355159</v>
      </c>
    </row>
    <row r="339" spans="1:5" ht="12.75">
      <c r="A339" s="109"/>
      <c r="B339" s="12" t="s">
        <v>16</v>
      </c>
      <c r="C339" s="6">
        <f>SUM(D339,E339)</f>
        <v>1355159</v>
      </c>
      <c r="D339" s="6">
        <v>0</v>
      </c>
      <c r="E339" s="6">
        <v>1355159</v>
      </c>
    </row>
    <row r="340" spans="1:5" ht="12.75">
      <c r="A340" s="109"/>
      <c r="B340" s="12" t="s">
        <v>8</v>
      </c>
      <c r="C340" s="6"/>
      <c r="D340" s="6"/>
      <c r="E340" s="6"/>
    </row>
    <row r="341" spans="1:5" ht="12.75">
      <c r="A341" s="110"/>
      <c r="B341" s="11" t="s">
        <v>114</v>
      </c>
      <c r="C341" s="9">
        <f>SUM(D341,E341)</f>
        <v>1193971</v>
      </c>
      <c r="D341" s="9">
        <v>0</v>
      </c>
      <c r="E341" s="9">
        <v>1193971</v>
      </c>
    </row>
    <row r="342" spans="1:5" ht="13.5" customHeight="1">
      <c r="A342" s="5" t="s">
        <v>180</v>
      </c>
      <c r="B342" s="12" t="s">
        <v>181</v>
      </c>
      <c r="C342" s="6">
        <f>SUM(D342,E342)</f>
        <v>734888</v>
      </c>
      <c r="D342" s="6">
        <f>SUM(D343)</f>
        <v>0</v>
      </c>
      <c r="E342" s="6">
        <f>SUM(E343)</f>
        <v>734888</v>
      </c>
    </row>
    <row r="343" spans="1:5" ht="12.75">
      <c r="A343" s="109"/>
      <c r="B343" s="12" t="s">
        <v>16</v>
      </c>
      <c r="C343" s="6">
        <f>SUM(D343,E343)</f>
        <v>734888</v>
      </c>
      <c r="D343" s="6">
        <v>0</v>
      </c>
      <c r="E343" s="6">
        <v>734888</v>
      </c>
    </row>
    <row r="344" spans="1:5" ht="12.75">
      <c r="A344" s="109"/>
      <c r="B344" s="12" t="s">
        <v>8</v>
      </c>
      <c r="C344" s="6"/>
      <c r="D344" s="6"/>
      <c r="E344" s="6"/>
    </row>
    <row r="345" spans="1:5" ht="12.75">
      <c r="A345" s="110"/>
      <c r="B345" s="11" t="s">
        <v>114</v>
      </c>
      <c r="C345" s="9">
        <f>SUM(D345,E345)</f>
        <v>623138</v>
      </c>
      <c r="D345" s="9">
        <v>0</v>
      </c>
      <c r="E345" s="9">
        <v>623138</v>
      </c>
    </row>
    <row r="346" spans="1:5" ht="12.75">
      <c r="A346" s="5" t="s">
        <v>182</v>
      </c>
      <c r="B346" s="12" t="s">
        <v>183</v>
      </c>
      <c r="C346" s="6">
        <f>SUM(D346,E346)</f>
        <v>616785</v>
      </c>
      <c r="D346" s="6">
        <f>SUM(D347)</f>
        <v>0</v>
      </c>
      <c r="E346" s="6">
        <f>SUM(E347)</f>
        <v>616785</v>
      </c>
    </row>
    <row r="347" spans="1:5" ht="12.75">
      <c r="A347" s="109"/>
      <c r="B347" s="12" t="s">
        <v>16</v>
      </c>
      <c r="C347" s="6">
        <f>SUM(D347,E347)</f>
        <v>616785</v>
      </c>
      <c r="D347" s="6">
        <v>0</v>
      </c>
      <c r="E347" s="6">
        <v>616785</v>
      </c>
    </row>
    <row r="348" spans="1:5" ht="12.75">
      <c r="A348" s="109"/>
      <c r="B348" s="12" t="s">
        <v>8</v>
      </c>
      <c r="C348" s="6"/>
      <c r="D348" s="6"/>
      <c r="E348" s="6"/>
    </row>
    <row r="349" spans="1:5" ht="12.75">
      <c r="A349" s="109"/>
      <c r="B349" s="12" t="s">
        <v>114</v>
      </c>
      <c r="C349" s="6">
        <f>SUM(D349,E349)</f>
        <v>463930</v>
      </c>
      <c r="D349" s="6">
        <v>0</v>
      </c>
      <c r="E349" s="6">
        <v>463930</v>
      </c>
    </row>
    <row r="350" spans="1:5" ht="12.75">
      <c r="A350" s="110"/>
      <c r="B350" s="11" t="s">
        <v>9</v>
      </c>
      <c r="C350" s="9">
        <f>SUM(D350,E350)</f>
        <v>79968</v>
      </c>
      <c r="D350" s="9">
        <v>0</v>
      </c>
      <c r="E350" s="9">
        <v>79968</v>
      </c>
    </row>
    <row r="351" spans="1:5" ht="25.5" customHeight="1">
      <c r="A351" s="5" t="s">
        <v>184</v>
      </c>
      <c r="B351" s="12" t="s">
        <v>185</v>
      </c>
      <c r="C351" s="26">
        <f>SUM(D351,E351)</f>
        <v>165000</v>
      </c>
      <c r="D351" s="26">
        <f>SUM(D352)</f>
        <v>165000</v>
      </c>
      <c r="E351" s="26">
        <f>SUM(E352)</f>
        <v>0</v>
      </c>
    </row>
    <row r="352" spans="1:5" ht="12.75">
      <c r="A352" s="109"/>
      <c r="B352" s="12" t="s">
        <v>30</v>
      </c>
      <c r="C352" s="6">
        <f>SUM(D352,E352)</f>
        <v>165000</v>
      </c>
      <c r="D352" s="6">
        <v>165000</v>
      </c>
      <c r="E352" s="6">
        <v>0</v>
      </c>
    </row>
    <row r="353" spans="1:5" ht="12.75">
      <c r="A353" s="109"/>
      <c r="B353" s="12" t="s">
        <v>8</v>
      </c>
      <c r="C353" s="6"/>
      <c r="D353" s="6"/>
      <c r="E353" s="6"/>
    </row>
    <row r="354" spans="1:5" ht="12.75">
      <c r="A354" s="109"/>
      <c r="B354" s="12" t="s">
        <v>9</v>
      </c>
      <c r="C354" s="9">
        <f>SUM(D354,E354)</f>
        <v>105000</v>
      </c>
      <c r="D354" s="6">
        <v>105000</v>
      </c>
      <c r="E354" s="6">
        <v>0</v>
      </c>
    </row>
    <row r="355" spans="1:5" ht="12.75">
      <c r="A355" s="47" t="s">
        <v>186</v>
      </c>
      <c r="B355" s="48" t="s">
        <v>187</v>
      </c>
      <c r="C355" s="24">
        <f>SUM(D355,E355)</f>
        <v>703418</v>
      </c>
      <c r="D355" s="24">
        <f>SUM(D356)</f>
        <v>703418</v>
      </c>
      <c r="E355" s="24">
        <f>SUM(E356)</f>
        <v>0</v>
      </c>
    </row>
    <row r="356" spans="1:5" ht="12.75">
      <c r="A356" s="110"/>
      <c r="B356" s="11" t="s">
        <v>316</v>
      </c>
      <c r="C356" s="9">
        <f>SUM(D356,E356)</f>
        <v>703418</v>
      </c>
      <c r="D356" s="9">
        <v>703418</v>
      </c>
      <c r="E356" s="9">
        <v>0</v>
      </c>
    </row>
    <row r="357" spans="1:5" ht="12.75">
      <c r="A357" s="5" t="s">
        <v>188</v>
      </c>
      <c r="B357" s="12" t="s">
        <v>189</v>
      </c>
      <c r="C357" s="6">
        <f>SUM(D357,E357)</f>
        <v>48899</v>
      </c>
      <c r="D357" s="6">
        <f>SUM(D358)</f>
        <v>0</v>
      </c>
      <c r="E357" s="6">
        <f>SUM(E358)</f>
        <v>48899</v>
      </c>
    </row>
    <row r="358" spans="1:5" ht="12.75">
      <c r="A358" s="109"/>
      <c r="B358" s="12" t="s">
        <v>30</v>
      </c>
      <c r="C358" s="6">
        <f>SUM(D358,E358)</f>
        <v>48899</v>
      </c>
      <c r="D358" s="6">
        <v>0</v>
      </c>
      <c r="E358" s="6">
        <v>48899</v>
      </c>
    </row>
    <row r="359" spans="1:5" ht="12.75">
      <c r="A359" s="109"/>
      <c r="B359" s="12" t="s">
        <v>8</v>
      </c>
      <c r="C359" s="6"/>
      <c r="D359" s="6"/>
      <c r="E359" s="6"/>
    </row>
    <row r="360" spans="1:5" ht="12.75">
      <c r="A360" s="110"/>
      <c r="B360" s="11" t="s">
        <v>114</v>
      </c>
      <c r="C360" s="9">
        <f aca="true" t="shared" si="13" ref="C360:C370">SUM(D360,E360)</f>
        <v>44492</v>
      </c>
      <c r="D360" s="9">
        <v>0</v>
      </c>
      <c r="E360" s="9">
        <v>44492</v>
      </c>
    </row>
    <row r="361" spans="1:5" ht="14.25" customHeight="1">
      <c r="A361" s="47" t="s">
        <v>190</v>
      </c>
      <c r="B361" s="48" t="s">
        <v>171</v>
      </c>
      <c r="C361" s="24">
        <f t="shared" si="13"/>
        <v>25000</v>
      </c>
      <c r="D361" s="24">
        <v>0</v>
      </c>
      <c r="E361" s="24">
        <f>SUM(E362)</f>
        <v>25000</v>
      </c>
    </row>
    <row r="362" spans="1:5" ht="12.75">
      <c r="A362" s="110"/>
      <c r="B362" s="11" t="s">
        <v>303</v>
      </c>
      <c r="C362" s="9">
        <f t="shared" si="13"/>
        <v>25000</v>
      </c>
      <c r="D362" s="9">
        <v>0</v>
      </c>
      <c r="E362" s="9">
        <v>25000</v>
      </c>
    </row>
    <row r="363" spans="1:5" ht="12.75">
      <c r="A363" s="47" t="s">
        <v>191</v>
      </c>
      <c r="B363" s="48" t="s">
        <v>11</v>
      </c>
      <c r="C363" s="24">
        <f t="shared" si="13"/>
        <v>28264</v>
      </c>
      <c r="D363" s="24">
        <f>SUM(D364)</f>
        <v>13100</v>
      </c>
      <c r="E363" s="24">
        <f>SUM(E364)</f>
        <v>15164</v>
      </c>
    </row>
    <row r="364" spans="1:5" ht="12.75">
      <c r="A364" s="109"/>
      <c r="B364" s="12" t="s">
        <v>306</v>
      </c>
      <c r="C364" s="6">
        <f t="shared" si="13"/>
        <v>28264</v>
      </c>
      <c r="D364" s="111">
        <v>13100</v>
      </c>
      <c r="E364" s="6">
        <v>15164</v>
      </c>
    </row>
    <row r="365" spans="1:6" ht="14.25" customHeight="1">
      <c r="A365" s="112" t="s">
        <v>192</v>
      </c>
      <c r="B365" s="113" t="s">
        <v>193</v>
      </c>
      <c r="C365" s="64">
        <f t="shared" si="13"/>
        <v>58168810</v>
      </c>
      <c r="D365" s="64">
        <f>SUM(D366,D369,D373,D375,D379,D381,D386,D384)</f>
        <v>58168810</v>
      </c>
      <c r="E365" s="64">
        <f>SUM(E366,E369,E373,E375,E379,E381,E386)</f>
        <v>0</v>
      </c>
      <c r="F365" s="32"/>
    </row>
    <row r="366" spans="1:6" ht="12.75">
      <c r="A366" s="5" t="s">
        <v>194</v>
      </c>
      <c r="B366" s="12" t="s">
        <v>195</v>
      </c>
      <c r="C366" s="6">
        <f t="shared" si="13"/>
        <v>44148810</v>
      </c>
      <c r="D366" s="6">
        <f>SUM(D367,D368)</f>
        <v>44148810</v>
      </c>
      <c r="E366" s="6">
        <v>0</v>
      </c>
      <c r="F366" s="32"/>
    </row>
    <row r="367" spans="1:5" ht="12.75">
      <c r="A367" s="109"/>
      <c r="B367" s="12" t="s">
        <v>316</v>
      </c>
      <c r="C367" s="6">
        <f t="shared" si="13"/>
        <v>1192200</v>
      </c>
      <c r="D367" s="6">
        <f>2092200-900000</f>
        <v>1192200</v>
      </c>
      <c r="E367" s="6">
        <v>0</v>
      </c>
    </row>
    <row r="368" spans="1:6" s="8" customFormat="1" ht="12.75">
      <c r="A368" s="10"/>
      <c r="B368" s="11" t="s">
        <v>23</v>
      </c>
      <c r="C368" s="6">
        <f t="shared" si="13"/>
        <v>42956610</v>
      </c>
      <c r="D368" s="9">
        <v>42956610</v>
      </c>
      <c r="E368" s="9">
        <v>0</v>
      </c>
      <c r="F368" s="7"/>
    </row>
    <row r="369" spans="1:6" s="8" customFormat="1" ht="12.75">
      <c r="A369" s="47" t="s">
        <v>196</v>
      </c>
      <c r="B369" s="48" t="s">
        <v>197</v>
      </c>
      <c r="C369" s="24">
        <f t="shared" si="13"/>
        <v>310000</v>
      </c>
      <c r="D369" s="24">
        <f>SUM(D370,D372)</f>
        <v>310000</v>
      </c>
      <c r="E369" s="24">
        <f>SUM(E370)</f>
        <v>0</v>
      </c>
      <c r="F369" s="7"/>
    </row>
    <row r="370" spans="1:6" s="8" customFormat="1" ht="12.75">
      <c r="A370" s="109"/>
      <c r="B370" s="12" t="s">
        <v>30</v>
      </c>
      <c r="C370" s="6">
        <f t="shared" si="13"/>
        <v>260000</v>
      </c>
      <c r="D370" s="6">
        <f>360000-100000</f>
        <v>260000</v>
      </c>
      <c r="E370" s="6">
        <v>0</v>
      </c>
      <c r="F370" s="7"/>
    </row>
    <row r="371" spans="1:6" s="8" customFormat="1" ht="12.75">
      <c r="A371" s="109"/>
      <c r="B371" s="12" t="s">
        <v>8</v>
      </c>
      <c r="C371" s="6"/>
      <c r="D371" s="6"/>
      <c r="E371" s="6"/>
      <c r="F371" s="7"/>
    </row>
    <row r="372" spans="1:6" s="8" customFormat="1" ht="12.75">
      <c r="A372" s="109"/>
      <c r="B372" s="12" t="s">
        <v>23</v>
      </c>
      <c r="C372" s="6">
        <f>SUM(D372,E372)</f>
        <v>50000</v>
      </c>
      <c r="D372" s="6">
        <v>50000</v>
      </c>
      <c r="E372" s="6">
        <v>0</v>
      </c>
      <c r="F372" s="7"/>
    </row>
    <row r="373" spans="1:6" s="8" customFormat="1" ht="12.75">
      <c r="A373" s="47" t="s">
        <v>198</v>
      </c>
      <c r="B373" s="48" t="s">
        <v>199</v>
      </c>
      <c r="C373" s="24">
        <f>SUM(D373,E373)</f>
        <v>2380000</v>
      </c>
      <c r="D373" s="24">
        <f>SUM(D374)</f>
        <v>2380000</v>
      </c>
      <c r="E373" s="24">
        <f>SUM(E374)</f>
        <v>0</v>
      </c>
      <c r="F373" s="7"/>
    </row>
    <row r="374" spans="1:6" s="8" customFormat="1" ht="12.75">
      <c r="A374" s="10"/>
      <c r="B374" s="11" t="s">
        <v>30</v>
      </c>
      <c r="C374" s="9">
        <f>SUM(D374,E374)</f>
        <v>2380000</v>
      </c>
      <c r="D374" s="9">
        <f>2280000+100000</f>
        <v>2380000</v>
      </c>
      <c r="E374" s="9">
        <v>0</v>
      </c>
      <c r="F374" s="7"/>
    </row>
    <row r="375" spans="1:6" s="8" customFormat="1" ht="14.25" customHeight="1">
      <c r="A375" s="5" t="s">
        <v>200</v>
      </c>
      <c r="B375" s="12" t="s">
        <v>201</v>
      </c>
      <c r="C375" s="6">
        <f>SUM(D375,E375)</f>
        <v>1806700</v>
      </c>
      <c r="D375" s="6">
        <f>SUM(D376)</f>
        <v>1806700</v>
      </c>
      <c r="E375" s="6">
        <f>SUM(E376)</f>
        <v>0</v>
      </c>
      <c r="F375" s="7"/>
    </row>
    <row r="376" spans="1:6" s="8" customFormat="1" ht="12.75">
      <c r="A376" s="109"/>
      <c r="B376" s="12" t="s">
        <v>16</v>
      </c>
      <c r="C376" s="6">
        <f>SUM(D376,E376)</f>
        <v>1806700</v>
      </c>
      <c r="D376" s="6">
        <v>1806700</v>
      </c>
      <c r="E376" s="6">
        <v>0</v>
      </c>
      <c r="F376" s="7"/>
    </row>
    <row r="377" spans="1:6" s="8" customFormat="1" ht="12.75">
      <c r="A377" s="109"/>
      <c r="B377" s="12" t="s">
        <v>8</v>
      </c>
      <c r="C377" s="20"/>
      <c r="D377" s="20"/>
      <c r="E377" s="6"/>
      <c r="F377" s="7"/>
    </row>
    <row r="378" spans="1:6" s="8" customFormat="1" ht="12.75">
      <c r="A378" s="110"/>
      <c r="B378" s="11" t="s">
        <v>114</v>
      </c>
      <c r="C378" s="9">
        <f aca="true" t="shared" si="14" ref="C378:C391">SUM(D378,E378)</f>
        <v>17200</v>
      </c>
      <c r="D378" s="9">
        <v>17200</v>
      </c>
      <c r="E378" s="9">
        <v>0</v>
      </c>
      <c r="F378" s="7"/>
    </row>
    <row r="379" spans="1:6" s="8" customFormat="1" ht="12.75">
      <c r="A379" s="5" t="s">
        <v>202</v>
      </c>
      <c r="B379" s="12" t="s">
        <v>203</v>
      </c>
      <c r="C379" s="6">
        <f t="shared" si="14"/>
        <v>340000</v>
      </c>
      <c r="D379" s="6">
        <f>SUM(D380)</f>
        <v>340000</v>
      </c>
      <c r="E379" s="6">
        <f>SUM(E380)</f>
        <v>0</v>
      </c>
      <c r="F379" s="7"/>
    </row>
    <row r="380" spans="1:6" s="8" customFormat="1" ht="12" customHeight="1">
      <c r="A380" s="10"/>
      <c r="B380" s="11" t="s">
        <v>30</v>
      </c>
      <c r="C380" s="9">
        <f t="shared" si="14"/>
        <v>340000</v>
      </c>
      <c r="D380" s="9">
        <v>340000</v>
      </c>
      <c r="E380" s="9">
        <v>0</v>
      </c>
      <c r="F380" s="7"/>
    </row>
    <row r="381" spans="1:6" s="8" customFormat="1" ht="12.75">
      <c r="A381" s="5" t="s">
        <v>204</v>
      </c>
      <c r="B381" s="12" t="s">
        <v>205</v>
      </c>
      <c r="C381" s="6">
        <f t="shared" si="14"/>
        <v>6100000</v>
      </c>
      <c r="D381" s="6">
        <f>SUM(D383,D382)</f>
        <v>6100000</v>
      </c>
      <c r="E381" s="6">
        <f>SUM(E383)</f>
        <v>0</v>
      </c>
      <c r="F381" s="7"/>
    </row>
    <row r="382" spans="1:6" s="8" customFormat="1" ht="12.75">
      <c r="A382" s="5"/>
      <c r="B382" s="12" t="s">
        <v>316</v>
      </c>
      <c r="C382" s="6">
        <f t="shared" si="14"/>
        <v>5700000</v>
      </c>
      <c r="D382" s="6">
        <v>5700000</v>
      </c>
      <c r="E382" s="6">
        <v>0</v>
      </c>
      <c r="F382" s="7"/>
    </row>
    <row r="383" spans="1:6" s="8" customFormat="1" ht="12.75">
      <c r="A383" s="10"/>
      <c r="B383" s="11" t="s">
        <v>23</v>
      </c>
      <c r="C383" s="9">
        <f t="shared" si="14"/>
        <v>400000</v>
      </c>
      <c r="D383" s="9">
        <v>400000</v>
      </c>
      <c r="E383" s="9">
        <v>0</v>
      </c>
      <c r="F383" s="7"/>
    </row>
    <row r="384" spans="1:5" ht="25.5" customHeight="1">
      <c r="A384" s="47" t="s">
        <v>206</v>
      </c>
      <c r="B384" s="48" t="s">
        <v>207</v>
      </c>
      <c r="C384" s="79">
        <f t="shared" si="14"/>
        <v>32500</v>
      </c>
      <c r="D384" s="79">
        <f>SUM(D385)</f>
        <v>32500</v>
      </c>
      <c r="E384" s="79">
        <v>0</v>
      </c>
    </row>
    <row r="385" spans="1:5" ht="12.75">
      <c r="A385" s="10"/>
      <c r="B385" s="11" t="s">
        <v>30</v>
      </c>
      <c r="C385" s="9">
        <f t="shared" si="14"/>
        <v>32500</v>
      </c>
      <c r="D385" s="9">
        <v>32500</v>
      </c>
      <c r="E385" s="9">
        <v>0</v>
      </c>
    </row>
    <row r="386" spans="1:5" ht="12.75">
      <c r="A386" s="5" t="s">
        <v>208</v>
      </c>
      <c r="B386" s="12" t="s">
        <v>11</v>
      </c>
      <c r="C386" s="6">
        <f t="shared" si="14"/>
        <v>3050800</v>
      </c>
      <c r="D386" s="6">
        <f>SUM(D387,D388)</f>
        <v>3050800</v>
      </c>
      <c r="E386" s="6">
        <f>SUM(E387)</f>
        <v>0</v>
      </c>
    </row>
    <row r="387" spans="1:5" ht="12.75">
      <c r="A387" s="5"/>
      <c r="B387" s="12" t="s">
        <v>30</v>
      </c>
      <c r="C387" s="6">
        <f t="shared" si="14"/>
        <v>410800</v>
      </c>
      <c r="D387" s="6">
        <v>410800</v>
      </c>
      <c r="E387" s="6">
        <v>0</v>
      </c>
    </row>
    <row r="388" spans="1:6" s="8" customFormat="1" ht="12.75">
      <c r="A388" s="10"/>
      <c r="B388" s="11" t="s">
        <v>23</v>
      </c>
      <c r="C388" s="9">
        <f t="shared" si="14"/>
        <v>2640000</v>
      </c>
      <c r="D388" s="9">
        <v>2640000</v>
      </c>
      <c r="E388" s="9">
        <v>0</v>
      </c>
      <c r="F388" s="7"/>
    </row>
    <row r="389" spans="1:7" ht="14.25" customHeight="1">
      <c r="A389" s="62" t="s">
        <v>209</v>
      </c>
      <c r="B389" s="73" t="s">
        <v>210</v>
      </c>
      <c r="C389" s="27">
        <f t="shared" si="14"/>
        <v>6937600</v>
      </c>
      <c r="D389" s="27">
        <f>SUM(D390,D394,D398,D402,D407,D412,D416,D421,D425,D430,D432)</f>
        <v>3829300</v>
      </c>
      <c r="E389" s="27">
        <f>SUM(E390,E394,E398,E402,E407,E412,E416,E421,E425,E430,E432)</f>
        <v>3108300</v>
      </c>
      <c r="F389" s="32"/>
      <c r="G389" s="33"/>
    </row>
    <row r="390" spans="1:7" ht="13.5" customHeight="1">
      <c r="A390" s="5" t="s">
        <v>211</v>
      </c>
      <c r="B390" s="12" t="s">
        <v>212</v>
      </c>
      <c r="C390" s="6">
        <f t="shared" si="14"/>
        <v>165000</v>
      </c>
      <c r="D390" s="6">
        <f>SUM(D391,)</f>
        <v>165000</v>
      </c>
      <c r="E390" s="6">
        <f>SUM(E391)</f>
        <v>0</v>
      </c>
      <c r="F390" s="32"/>
      <c r="G390" s="23"/>
    </row>
    <row r="391" spans="1:6" ht="12.75">
      <c r="A391" s="5"/>
      <c r="B391" s="12" t="s">
        <v>316</v>
      </c>
      <c r="C391" s="6">
        <f t="shared" si="14"/>
        <v>165000</v>
      </c>
      <c r="D391" s="6">
        <v>165000</v>
      </c>
      <c r="E391" s="6">
        <v>0</v>
      </c>
      <c r="F391" s="86"/>
    </row>
    <row r="392" spans="1:5" ht="12.75">
      <c r="A392" s="5"/>
      <c r="B392" s="12" t="s">
        <v>8</v>
      </c>
      <c r="C392" s="6"/>
      <c r="D392" s="6"/>
      <c r="E392" s="6"/>
    </row>
    <row r="393" spans="1:5" ht="12.75">
      <c r="A393" s="10"/>
      <c r="B393" s="11" t="s">
        <v>9</v>
      </c>
      <c r="C393" s="9">
        <f>SUM(D393,E393)</f>
        <v>165000</v>
      </c>
      <c r="D393" s="9">
        <v>165000</v>
      </c>
      <c r="E393" s="9">
        <v>0</v>
      </c>
    </row>
    <row r="394" spans="1:5" ht="12.75">
      <c r="A394" s="5" t="s">
        <v>213</v>
      </c>
      <c r="B394" s="12" t="s">
        <v>294</v>
      </c>
      <c r="C394" s="6">
        <f>SUM(D394,E394)</f>
        <v>50000</v>
      </c>
      <c r="D394" s="6">
        <f>SUM(D395)</f>
        <v>50000</v>
      </c>
      <c r="E394" s="6">
        <f>SUM(E395)</f>
        <v>0</v>
      </c>
    </row>
    <row r="395" spans="1:5" ht="12.75">
      <c r="A395" s="5"/>
      <c r="B395" s="12" t="s">
        <v>16</v>
      </c>
      <c r="C395" s="6">
        <f>SUM(D395,E395)</f>
        <v>50000</v>
      </c>
      <c r="D395" s="6">
        <v>50000</v>
      </c>
      <c r="E395" s="6">
        <v>0</v>
      </c>
    </row>
    <row r="396" spans="1:5" ht="12.75">
      <c r="A396" s="5"/>
      <c r="B396" s="12" t="s">
        <v>8</v>
      </c>
      <c r="C396" s="6"/>
      <c r="D396" s="6"/>
      <c r="E396" s="6"/>
    </row>
    <row r="397" spans="1:5" ht="12.75">
      <c r="A397" s="10"/>
      <c r="B397" s="11" t="s">
        <v>9</v>
      </c>
      <c r="C397" s="9">
        <f>SUM(D397,E397)</f>
        <v>50000</v>
      </c>
      <c r="D397" s="9">
        <v>50000</v>
      </c>
      <c r="E397" s="9">
        <v>0</v>
      </c>
    </row>
    <row r="398" spans="1:5" ht="13.5" customHeight="1">
      <c r="A398" s="5" t="s">
        <v>214</v>
      </c>
      <c r="B398" s="12" t="s">
        <v>215</v>
      </c>
      <c r="C398" s="6">
        <f>SUM(D398,E398)</f>
        <v>2358400</v>
      </c>
      <c r="D398" s="6">
        <f>SUM(D399)</f>
        <v>375700</v>
      </c>
      <c r="E398" s="6">
        <f>SUM(E399)</f>
        <v>1982700</v>
      </c>
    </row>
    <row r="399" spans="1:5" ht="12.75">
      <c r="A399" s="5"/>
      <c r="B399" s="12" t="s">
        <v>316</v>
      </c>
      <c r="C399" s="6">
        <f>SUM(D399,E399)</f>
        <v>2358400</v>
      </c>
      <c r="D399" s="6">
        <f>400000-24300</f>
        <v>375700</v>
      </c>
      <c r="E399" s="6">
        <f>2000000+30000-47300</f>
        <v>1982700</v>
      </c>
    </row>
    <row r="400" spans="1:5" ht="12.75">
      <c r="A400" s="5"/>
      <c r="B400" s="12" t="s">
        <v>8</v>
      </c>
      <c r="C400" s="6"/>
      <c r="D400" s="6"/>
      <c r="E400" s="6"/>
    </row>
    <row r="401" spans="1:5" ht="12.75">
      <c r="A401" s="10"/>
      <c r="B401" s="11" t="s">
        <v>9</v>
      </c>
      <c r="C401" s="9">
        <f>SUM(D401,E401)</f>
        <v>2358400</v>
      </c>
      <c r="D401" s="9">
        <f>400000-24300</f>
        <v>375700</v>
      </c>
      <c r="E401" s="9">
        <f>2000000+30000-47300</f>
        <v>1982700</v>
      </c>
    </row>
    <row r="402" spans="1:5" ht="14.25" customHeight="1">
      <c r="A402" s="47" t="s">
        <v>216</v>
      </c>
      <c r="B402" s="48" t="s">
        <v>217</v>
      </c>
      <c r="C402" s="24">
        <f>SUM(D402,E402)</f>
        <v>1146900</v>
      </c>
      <c r="D402" s="24">
        <f>SUM(D403,D406)</f>
        <v>1146900</v>
      </c>
      <c r="E402" s="24">
        <f>SUM(E403)</f>
        <v>0</v>
      </c>
    </row>
    <row r="403" spans="1:5" ht="12.75">
      <c r="A403" s="5"/>
      <c r="B403" s="12" t="s">
        <v>16</v>
      </c>
      <c r="C403" s="6">
        <f>SUM(D403,E403)</f>
        <v>1060900</v>
      </c>
      <c r="D403" s="6">
        <f>1055900+5000</f>
        <v>1060900</v>
      </c>
      <c r="E403" s="6">
        <v>0</v>
      </c>
    </row>
    <row r="404" spans="1:5" ht="12.75">
      <c r="A404" s="5"/>
      <c r="B404" s="12" t="s">
        <v>8</v>
      </c>
      <c r="C404" s="6"/>
      <c r="D404" s="6"/>
      <c r="E404" s="6"/>
    </row>
    <row r="405" spans="1:5" ht="12.75">
      <c r="A405" s="5"/>
      <c r="B405" s="12" t="s">
        <v>9</v>
      </c>
      <c r="C405" s="6">
        <f>SUM(D405,E405)</f>
        <v>1060900</v>
      </c>
      <c r="D405" s="6">
        <f>1055900+5000</f>
        <v>1060900</v>
      </c>
      <c r="E405" s="6">
        <v>0</v>
      </c>
    </row>
    <row r="406" spans="1:5" ht="12.75">
      <c r="A406" s="10"/>
      <c r="B406" s="11" t="s">
        <v>23</v>
      </c>
      <c r="C406" s="9">
        <f>SUM(D406,E406)</f>
        <v>86000</v>
      </c>
      <c r="D406" s="9">
        <f>91000-5000</f>
        <v>86000</v>
      </c>
      <c r="E406" s="9">
        <v>0</v>
      </c>
    </row>
    <row r="407" spans="1:5" ht="12.75">
      <c r="A407" s="5" t="s">
        <v>218</v>
      </c>
      <c r="B407" s="12" t="s">
        <v>219</v>
      </c>
      <c r="C407" s="6">
        <f>SUM(D407,E407)</f>
        <v>257200</v>
      </c>
      <c r="D407" s="6">
        <f>SUM(D408)</f>
        <v>27000</v>
      </c>
      <c r="E407" s="6">
        <f>SUM(E408,E411)</f>
        <v>230200</v>
      </c>
    </row>
    <row r="408" spans="1:5" ht="12.75">
      <c r="A408" s="5"/>
      <c r="B408" s="12" t="s">
        <v>312</v>
      </c>
      <c r="C408" s="6">
        <f>SUM(D408,E408)</f>
        <v>242200</v>
      </c>
      <c r="D408" s="6">
        <v>27000</v>
      </c>
      <c r="E408" s="6">
        <v>215200</v>
      </c>
    </row>
    <row r="409" spans="1:5" ht="12.75">
      <c r="A409" s="5"/>
      <c r="B409" s="12" t="s">
        <v>8</v>
      </c>
      <c r="C409" s="6"/>
      <c r="D409" s="6"/>
      <c r="E409" s="6"/>
    </row>
    <row r="410" spans="1:5" ht="12.75">
      <c r="A410" s="5"/>
      <c r="B410" s="12" t="s">
        <v>9</v>
      </c>
      <c r="C410" s="6">
        <f>SUM(D410,E410)</f>
        <v>242200</v>
      </c>
      <c r="D410" s="6">
        <v>27000</v>
      </c>
      <c r="E410" s="6">
        <v>215200</v>
      </c>
    </row>
    <row r="411" spans="1:5" ht="12.75">
      <c r="A411" s="10"/>
      <c r="B411" s="11" t="s">
        <v>23</v>
      </c>
      <c r="C411" s="9">
        <f>SUM(D411,E411)</f>
        <v>15000</v>
      </c>
      <c r="D411" s="9">
        <v>0</v>
      </c>
      <c r="E411" s="9">
        <v>15000</v>
      </c>
    </row>
    <row r="412" spans="1:5" ht="12.75">
      <c r="A412" s="47" t="s">
        <v>220</v>
      </c>
      <c r="B412" s="48" t="s">
        <v>221</v>
      </c>
      <c r="C412" s="24">
        <f>SUM(D412,E412)</f>
        <v>67000</v>
      </c>
      <c r="D412" s="24">
        <f>SUM(D413)</f>
        <v>67000</v>
      </c>
      <c r="E412" s="24">
        <f>SUM(E413)</f>
        <v>0</v>
      </c>
    </row>
    <row r="413" spans="1:5" ht="12.75">
      <c r="A413" s="5"/>
      <c r="B413" s="12" t="s">
        <v>316</v>
      </c>
      <c r="C413" s="6">
        <f>SUM(D413,E413)</f>
        <v>67000</v>
      </c>
      <c r="D413" s="6">
        <v>67000</v>
      </c>
      <c r="E413" s="6">
        <v>0</v>
      </c>
    </row>
    <row r="414" spans="1:5" ht="12.75">
      <c r="A414" s="5"/>
      <c r="B414" s="12" t="s">
        <v>8</v>
      </c>
      <c r="C414" s="6"/>
      <c r="D414" s="6"/>
      <c r="E414" s="6"/>
    </row>
    <row r="415" spans="1:5" ht="12.75">
      <c r="A415" s="10"/>
      <c r="B415" s="11" t="s">
        <v>9</v>
      </c>
      <c r="C415" s="9">
        <f>SUM(D415,E415)</f>
        <v>67000</v>
      </c>
      <c r="D415" s="9">
        <v>67000</v>
      </c>
      <c r="E415" s="9">
        <v>0</v>
      </c>
    </row>
    <row r="416" spans="1:5" ht="12.75">
      <c r="A416" s="5" t="s">
        <v>222</v>
      </c>
      <c r="B416" s="12" t="s">
        <v>223</v>
      </c>
      <c r="C416" s="6">
        <f>SUM(D416,E416)</f>
        <v>2144100</v>
      </c>
      <c r="D416" s="6">
        <f>SUM(D417,D420)</f>
        <v>1248700</v>
      </c>
      <c r="E416" s="6">
        <f>SUM(E417)</f>
        <v>895400</v>
      </c>
    </row>
    <row r="417" spans="1:5" ht="12.75">
      <c r="A417" s="5"/>
      <c r="B417" s="12" t="s">
        <v>30</v>
      </c>
      <c r="C417" s="6">
        <f>SUM(D417,E417)</f>
        <v>2044100</v>
      </c>
      <c r="D417" s="6">
        <v>1148700</v>
      </c>
      <c r="E417" s="6">
        <v>895400</v>
      </c>
    </row>
    <row r="418" spans="1:5" ht="12.75">
      <c r="A418" s="5"/>
      <c r="B418" s="12" t="s">
        <v>8</v>
      </c>
      <c r="C418" s="6"/>
      <c r="D418" s="6"/>
      <c r="E418" s="6"/>
    </row>
    <row r="419" spans="1:5" ht="12.75">
      <c r="A419" s="5"/>
      <c r="B419" s="12" t="s">
        <v>9</v>
      </c>
      <c r="C419" s="6">
        <f>SUM(D419,E419)</f>
        <v>2044100</v>
      </c>
      <c r="D419" s="6">
        <v>1148700</v>
      </c>
      <c r="E419" s="6">
        <v>895400</v>
      </c>
    </row>
    <row r="420" spans="1:5" ht="12.75">
      <c r="A420" s="10"/>
      <c r="B420" s="11" t="s">
        <v>23</v>
      </c>
      <c r="C420" s="9">
        <f>SUM(D420,E420)</f>
        <v>100000</v>
      </c>
      <c r="D420" s="9">
        <v>100000</v>
      </c>
      <c r="E420" s="9">
        <v>0</v>
      </c>
    </row>
    <row r="421" spans="1:5" ht="12.75">
      <c r="A421" s="5" t="s">
        <v>224</v>
      </c>
      <c r="B421" s="12" t="s">
        <v>225</v>
      </c>
      <c r="C421" s="6">
        <f>SUM(D421,E421)</f>
        <v>35000</v>
      </c>
      <c r="D421" s="6">
        <f>SUM(D422)</f>
        <v>35000</v>
      </c>
      <c r="E421" s="6">
        <f>SUM(E422)</f>
        <v>0</v>
      </c>
    </row>
    <row r="422" spans="1:5" ht="12.75">
      <c r="A422" s="5"/>
      <c r="B422" s="12" t="s">
        <v>312</v>
      </c>
      <c r="C422" s="6">
        <f>SUM(D422,E422)</f>
        <v>35000</v>
      </c>
      <c r="D422" s="6">
        <v>35000</v>
      </c>
      <c r="E422" s="6">
        <v>0</v>
      </c>
    </row>
    <row r="423" spans="1:5" ht="12.75">
      <c r="A423" s="5"/>
      <c r="B423" s="12" t="s">
        <v>8</v>
      </c>
      <c r="C423" s="6"/>
      <c r="D423" s="6"/>
      <c r="E423" s="6"/>
    </row>
    <row r="424" spans="1:5" ht="12.75">
      <c r="A424" s="10"/>
      <c r="B424" s="11" t="s">
        <v>9</v>
      </c>
      <c r="C424" s="9">
        <f>SUM(D424,E424)</f>
        <v>35000</v>
      </c>
      <c r="D424" s="9">
        <v>35000</v>
      </c>
      <c r="E424" s="9">
        <v>0</v>
      </c>
    </row>
    <row r="425" spans="1:5" ht="12.75" customHeight="1">
      <c r="A425" s="5" t="s">
        <v>226</v>
      </c>
      <c r="B425" s="12" t="s">
        <v>282</v>
      </c>
      <c r="C425" s="6">
        <f>SUM(D425,E425)</f>
        <v>179000</v>
      </c>
      <c r="D425" s="6">
        <f>SUM(D426)</f>
        <v>179000</v>
      </c>
      <c r="E425" s="6">
        <f>SUM(E426)</f>
        <v>0</v>
      </c>
    </row>
    <row r="426" spans="1:5" ht="12.75">
      <c r="A426" s="5"/>
      <c r="B426" s="12" t="s">
        <v>316</v>
      </c>
      <c r="C426" s="6">
        <f>SUM(D426,E426)</f>
        <v>179000</v>
      </c>
      <c r="D426" s="6">
        <v>179000</v>
      </c>
      <c r="E426" s="6">
        <v>0</v>
      </c>
    </row>
    <row r="427" spans="1:5" ht="12.75">
      <c r="A427" s="5"/>
      <c r="B427" s="12" t="s">
        <v>8</v>
      </c>
      <c r="C427" s="6"/>
      <c r="D427" s="6"/>
      <c r="E427" s="6"/>
    </row>
    <row r="428" spans="1:5" ht="12.75">
      <c r="A428" s="5"/>
      <c r="B428" s="12" t="s">
        <v>114</v>
      </c>
      <c r="C428" s="6">
        <f aca="true" t="shared" si="15" ref="C428:C433">SUM(D428,E428)</f>
        <v>2000</v>
      </c>
      <c r="D428" s="6">
        <v>2000</v>
      </c>
      <c r="E428" s="6">
        <v>0</v>
      </c>
    </row>
    <row r="429" spans="1:5" ht="12.75">
      <c r="A429" s="10"/>
      <c r="B429" s="11" t="s">
        <v>9</v>
      </c>
      <c r="C429" s="9">
        <f t="shared" si="15"/>
        <v>95000</v>
      </c>
      <c r="D429" s="9">
        <v>95000</v>
      </c>
      <c r="E429" s="9">
        <v>0</v>
      </c>
    </row>
    <row r="430" spans="1:5" ht="12.75" customHeight="1">
      <c r="A430" s="5" t="s">
        <v>227</v>
      </c>
      <c r="B430" s="12" t="s">
        <v>228</v>
      </c>
      <c r="C430" s="6">
        <f t="shared" si="15"/>
        <v>25000</v>
      </c>
      <c r="D430" s="6">
        <f>SUM(D431)</f>
        <v>25000</v>
      </c>
      <c r="E430" s="6">
        <f>SUM(E431)</f>
        <v>0</v>
      </c>
    </row>
    <row r="431" spans="1:5" ht="12.75">
      <c r="A431" s="5"/>
      <c r="B431" s="12" t="s">
        <v>312</v>
      </c>
      <c r="C431" s="6">
        <f t="shared" si="15"/>
        <v>25000</v>
      </c>
      <c r="D431" s="6">
        <v>25000</v>
      </c>
      <c r="E431" s="6">
        <v>0</v>
      </c>
    </row>
    <row r="432" spans="1:5" ht="12.75">
      <c r="A432" s="47" t="s">
        <v>229</v>
      </c>
      <c r="B432" s="48" t="s">
        <v>11</v>
      </c>
      <c r="C432" s="24">
        <f t="shared" si="15"/>
        <v>510000</v>
      </c>
      <c r="D432" s="24">
        <f>SUM(D433,)</f>
        <v>510000</v>
      </c>
      <c r="E432" s="24">
        <f>SUM(E433)</f>
        <v>0</v>
      </c>
    </row>
    <row r="433" spans="1:5" ht="12.75">
      <c r="A433" s="5"/>
      <c r="B433" s="12" t="s">
        <v>16</v>
      </c>
      <c r="C433" s="6">
        <f t="shared" si="15"/>
        <v>510000</v>
      </c>
      <c r="D433" s="6">
        <v>510000</v>
      </c>
      <c r="E433" s="6">
        <v>0</v>
      </c>
    </row>
    <row r="434" spans="1:5" ht="12.75">
      <c r="A434" s="5"/>
      <c r="B434" s="12" t="s">
        <v>8</v>
      </c>
      <c r="C434" s="20"/>
      <c r="D434" s="20"/>
      <c r="E434" s="6"/>
    </row>
    <row r="435" spans="1:5" ht="12.75">
      <c r="A435" s="5"/>
      <c r="B435" s="12" t="s">
        <v>114</v>
      </c>
      <c r="C435" s="6">
        <f aca="true" t="shared" si="16" ref="C435:C441">SUM(D435,E435)</f>
        <v>70000</v>
      </c>
      <c r="D435" s="6">
        <v>70000</v>
      </c>
      <c r="E435" s="6">
        <v>0</v>
      </c>
    </row>
    <row r="436" spans="1:6" s="4" customFormat="1" ht="26.25" customHeight="1">
      <c r="A436" s="62" t="s">
        <v>230</v>
      </c>
      <c r="B436" s="73" t="s">
        <v>231</v>
      </c>
      <c r="C436" s="27">
        <f t="shared" si="16"/>
        <v>2000</v>
      </c>
      <c r="D436" s="27">
        <f>SUM(D437)</f>
        <v>2000</v>
      </c>
      <c r="E436" s="27">
        <f>SUM(E437)</f>
        <v>0</v>
      </c>
      <c r="F436" s="36"/>
    </row>
    <row r="437" spans="1:6" ht="12.75">
      <c r="A437" s="5" t="s">
        <v>232</v>
      </c>
      <c r="B437" s="12" t="s">
        <v>233</v>
      </c>
      <c r="C437" s="6">
        <f t="shared" si="16"/>
        <v>2000</v>
      </c>
      <c r="D437" s="6">
        <f>SUM(D438)</f>
        <v>2000</v>
      </c>
      <c r="E437" s="6">
        <f>SUM(E438)</f>
        <v>0</v>
      </c>
      <c r="F437" s="22"/>
    </row>
    <row r="438" spans="1:5" ht="12.75">
      <c r="A438" s="10"/>
      <c r="B438" s="11" t="s">
        <v>312</v>
      </c>
      <c r="C438" s="9">
        <f t="shared" si="16"/>
        <v>2000</v>
      </c>
      <c r="D438" s="9">
        <v>2000</v>
      </c>
      <c r="E438" s="9">
        <v>0</v>
      </c>
    </row>
    <row r="439" spans="1:7" ht="13.5" customHeight="1">
      <c r="A439" s="112" t="s">
        <v>234</v>
      </c>
      <c r="B439" s="113" t="s">
        <v>235</v>
      </c>
      <c r="C439" s="64">
        <f t="shared" si="16"/>
        <v>10053135</v>
      </c>
      <c r="D439" s="64">
        <f>SUM(D440,D445,D450,D454)</f>
        <v>10053135</v>
      </c>
      <c r="E439" s="64">
        <f>SUM(E440,E445,E450,E454)</f>
        <v>0</v>
      </c>
      <c r="F439" s="32"/>
      <c r="G439" s="33"/>
    </row>
    <row r="440" spans="1:7" ht="12.75">
      <c r="A440" s="5" t="s">
        <v>236</v>
      </c>
      <c r="B440" s="12" t="s">
        <v>237</v>
      </c>
      <c r="C440" s="6">
        <f t="shared" si="16"/>
        <v>6172000</v>
      </c>
      <c r="D440" s="6">
        <f>SUM(D441,D444)</f>
        <v>6172000</v>
      </c>
      <c r="E440" s="6">
        <f>SUM(E441)</f>
        <v>0</v>
      </c>
      <c r="F440" s="32"/>
      <c r="G440" s="23"/>
    </row>
    <row r="441" spans="1:5" ht="12.75">
      <c r="A441" s="5"/>
      <c r="B441" s="12" t="s">
        <v>312</v>
      </c>
      <c r="C441" s="6">
        <f t="shared" si="16"/>
        <v>298000</v>
      </c>
      <c r="D441" s="6">
        <v>298000</v>
      </c>
      <c r="E441" s="6">
        <v>0</v>
      </c>
    </row>
    <row r="442" spans="1:5" ht="12.75">
      <c r="A442" s="5"/>
      <c r="B442" s="12" t="s">
        <v>8</v>
      </c>
      <c r="C442" s="6"/>
      <c r="D442" s="6"/>
      <c r="E442" s="6"/>
    </row>
    <row r="443" spans="1:5" ht="12.75">
      <c r="A443" s="5"/>
      <c r="B443" s="12" t="s">
        <v>9</v>
      </c>
      <c r="C443" s="6">
        <f>SUM(D443,E443)</f>
        <v>188000</v>
      </c>
      <c r="D443" s="6">
        <v>188000</v>
      </c>
      <c r="E443" s="6">
        <v>0</v>
      </c>
    </row>
    <row r="444" spans="1:6" s="8" customFormat="1" ht="12.75">
      <c r="A444" s="10"/>
      <c r="B444" s="11" t="s">
        <v>23</v>
      </c>
      <c r="C444" s="9">
        <f>SUM(D444,E444)</f>
        <v>5874000</v>
      </c>
      <c r="D444" s="9">
        <v>5874000</v>
      </c>
      <c r="E444" s="9">
        <v>0</v>
      </c>
      <c r="F444" s="7"/>
    </row>
    <row r="445" spans="1:5" ht="12.75">
      <c r="A445" s="5" t="s">
        <v>238</v>
      </c>
      <c r="B445" s="12" t="s">
        <v>239</v>
      </c>
      <c r="C445" s="6">
        <f>SUM(D445,E445)</f>
        <v>2386135</v>
      </c>
      <c r="D445" s="6">
        <f>SUM(D446,D449)</f>
        <v>2386135</v>
      </c>
      <c r="E445" s="6">
        <f>SUM(E446)</f>
        <v>0</v>
      </c>
    </row>
    <row r="446" spans="1:5" ht="12.75">
      <c r="A446" s="5"/>
      <c r="B446" s="12" t="s">
        <v>316</v>
      </c>
      <c r="C446" s="6">
        <f>SUM(D446,E446)</f>
        <v>2356135</v>
      </c>
      <c r="D446" s="6">
        <v>2356135</v>
      </c>
      <c r="E446" s="6">
        <v>0</v>
      </c>
    </row>
    <row r="447" spans="1:5" ht="12.75">
      <c r="A447" s="5"/>
      <c r="B447" s="12" t="s">
        <v>8</v>
      </c>
      <c r="C447" s="6"/>
      <c r="D447" s="6"/>
      <c r="E447" s="6"/>
    </row>
    <row r="448" spans="1:5" ht="12.75">
      <c r="A448" s="5"/>
      <c r="B448" s="12" t="s">
        <v>9</v>
      </c>
      <c r="C448" s="6">
        <f>SUM(D448,E448)</f>
        <v>2356135</v>
      </c>
      <c r="D448" s="6">
        <v>2356135</v>
      </c>
      <c r="E448" s="6">
        <v>0</v>
      </c>
    </row>
    <row r="449" spans="1:5" ht="12.75">
      <c r="A449" s="110"/>
      <c r="B449" s="11" t="s">
        <v>23</v>
      </c>
      <c r="C449" s="9">
        <f>SUM(D449,E449)</f>
        <v>30000</v>
      </c>
      <c r="D449" s="9">
        <v>30000</v>
      </c>
      <c r="E449" s="9">
        <v>0</v>
      </c>
    </row>
    <row r="450" spans="1:5" ht="12.75" customHeight="1">
      <c r="A450" s="5" t="s">
        <v>240</v>
      </c>
      <c r="B450" s="12" t="s">
        <v>289</v>
      </c>
      <c r="C450" s="6">
        <f>SUM(D450,E450)</f>
        <v>1220000</v>
      </c>
      <c r="D450" s="6">
        <f>SUM(D451)</f>
        <v>1220000</v>
      </c>
      <c r="E450" s="6">
        <f>SUM(E451)</f>
        <v>0</v>
      </c>
    </row>
    <row r="451" spans="1:5" ht="12.75">
      <c r="A451" s="5"/>
      <c r="B451" s="12" t="s">
        <v>30</v>
      </c>
      <c r="C451" s="6">
        <f>SUM(D451,E451)</f>
        <v>1220000</v>
      </c>
      <c r="D451" s="6">
        <v>1220000</v>
      </c>
      <c r="E451" s="6">
        <v>0</v>
      </c>
    </row>
    <row r="452" spans="1:5" ht="12.75">
      <c r="A452" s="5"/>
      <c r="B452" s="12" t="s">
        <v>8</v>
      </c>
      <c r="C452" s="6"/>
      <c r="D452" s="6"/>
      <c r="E452" s="6"/>
    </row>
    <row r="453" spans="1:5" ht="12.75">
      <c r="A453" s="10"/>
      <c r="B453" s="11" t="s">
        <v>9</v>
      </c>
      <c r="C453" s="9">
        <f>SUM(D453,E453)</f>
        <v>1220000</v>
      </c>
      <c r="D453" s="9">
        <v>1220000</v>
      </c>
      <c r="E453" s="9">
        <v>0</v>
      </c>
    </row>
    <row r="454" spans="1:5" ht="12.75">
      <c r="A454" s="5" t="s">
        <v>241</v>
      </c>
      <c r="B454" s="12" t="s">
        <v>11</v>
      </c>
      <c r="C454" s="6">
        <f>SUM(D454,E454)</f>
        <v>275000</v>
      </c>
      <c r="D454" s="6">
        <f>SUM(D455)</f>
        <v>275000</v>
      </c>
      <c r="E454" s="6">
        <f>SUM(E455)</f>
        <v>0</v>
      </c>
    </row>
    <row r="455" spans="1:5" ht="12.75">
      <c r="A455" s="5"/>
      <c r="B455" s="12" t="s">
        <v>30</v>
      </c>
      <c r="C455" s="6">
        <f>SUM(D455,E455)</f>
        <v>275000</v>
      </c>
      <c r="D455" s="6">
        <v>275000</v>
      </c>
      <c r="E455" s="6">
        <v>0</v>
      </c>
    </row>
    <row r="456" spans="1:5" ht="12.75">
      <c r="A456" s="109"/>
      <c r="B456" s="12" t="s">
        <v>8</v>
      </c>
      <c r="C456" s="20"/>
      <c r="D456" s="20"/>
      <c r="E456" s="6"/>
    </row>
    <row r="457" spans="1:5" ht="13.5" thickBot="1">
      <c r="A457" s="110"/>
      <c r="B457" s="11" t="s">
        <v>114</v>
      </c>
      <c r="C457" s="9">
        <f>SUM(D457,E457)</f>
        <v>10000</v>
      </c>
      <c r="D457" s="9">
        <v>10000</v>
      </c>
      <c r="E457" s="9">
        <v>0</v>
      </c>
    </row>
    <row r="458" spans="1:6" ht="27.75" customHeight="1" thickBot="1" thickTop="1">
      <c r="A458" s="137" t="s">
        <v>317</v>
      </c>
      <c r="B458" s="138"/>
      <c r="C458" s="49">
        <f>SUM(D458,E458)</f>
        <v>36965756</v>
      </c>
      <c r="D458" s="49">
        <f>SUM(D459,D464,D473,D482,D486,D491,D514,D497,)</f>
        <v>26589205</v>
      </c>
      <c r="E458" s="49">
        <f>SUM(E459,E464,E473,E482,E486,E491,E514,E497,)</f>
        <v>10376551</v>
      </c>
      <c r="F458" s="32"/>
    </row>
    <row r="459" spans="1:7" ht="13.5" thickTop="1">
      <c r="A459" s="50" t="s">
        <v>41</v>
      </c>
      <c r="B459" s="51" t="s">
        <v>42</v>
      </c>
      <c r="C459" s="52">
        <f>SUM(D459,E459)</f>
        <v>130000</v>
      </c>
      <c r="D459" s="52">
        <f>SUM(D460)</f>
        <v>0</v>
      </c>
      <c r="E459" s="52">
        <f>SUM(E460)</f>
        <v>130000</v>
      </c>
      <c r="F459" s="86"/>
      <c r="G459" s="37"/>
    </row>
    <row r="460" spans="1:5" ht="12.75">
      <c r="A460" s="53" t="s">
        <v>43</v>
      </c>
      <c r="B460" s="54" t="s">
        <v>242</v>
      </c>
      <c r="C460" s="6">
        <f>SUM(D460,E460)</f>
        <v>130000</v>
      </c>
      <c r="D460" s="6">
        <f>SUM(D461)</f>
        <v>0</v>
      </c>
      <c r="E460" s="6">
        <f>SUM(E461)</f>
        <v>130000</v>
      </c>
    </row>
    <row r="461" spans="1:5" ht="12.75">
      <c r="A461" s="55"/>
      <c r="B461" s="54" t="s">
        <v>30</v>
      </c>
      <c r="C461" s="6">
        <f>SUM(D461,E461)</f>
        <v>130000</v>
      </c>
      <c r="D461" s="6">
        <v>0</v>
      </c>
      <c r="E461" s="6">
        <v>130000</v>
      </c>
    </row>
    <row r="462" spans="1:5" ht="12.75">
      <c r="A462" s="55"/>
      <c r="B462" s="54" t="s">
        <v>8</v>
      </c>
      <c r="C462" s="6"/>
      <c r="D462" s="6"/>
      <c r="E462" s="6"/>
    </row>
    <row r="463" spans="1:5" ht="12.75">
      <c r="A463" s="56"/>
      <c r="B463" s="57" t="s">
        <v>114</v>
      </c>
      <c r="C463" s="26">
        <f aca="true" t="shared" si="17" ref="C463:C470">SUM(D463,E463)</f>
        <v>9710</v>
      </c>
      <c r="D463" s="9">
        <v>0</v>
      </c>
      <c r="E463" s="9">
        <v>9710</v>
      </c>
    </row>
    <row r="464" spans="1:7" ht="12.75">
      <c r="A464" s="50" t="s">
        <v>47</v>
      </c>
      <c r="B464" s="51" t="s">
        <v>48</v>
      </c>
      <c r="C464" s="52">
        <f t="shared" si="17"/>
        <v>480300</v>
      </c>
      <c r="D464" s="52">
        <f>SUM(D465,D467,D469)</f>
        <v>0</v>
      </c>
      <c r="E464" s="52">
        <f>SUM(E465,E467,E469)</f>
        <v>480300</v>
      </c>
      <c r="G464" s="23"/>
    </row>
    <row r="465" spans="1:5" ht="13.5" customHeight="1">
      <c r="A465" s="58" t="s">
        <v>51</v>
      </c>
      <c r="B465" s="59" t="s">
        <v>52</v>
      </c>
      <c r="C465" s="60">
        <f t="shared" si="17"/>
        <v>98300</v>
      </c>
      <c r="D465" s="60">
        <f>SUM(D466)</f>
        <v>0</v>
      </c>
      <c r="E465" s="60">
        <f>SUM(E466)</f>
        <v>98300</v>
      </c>
    </row>
    <row r="466" spans="1:5" ht="12.75">
      <c r="A466" s="56"/>
      <c r="B466" s="57" t="s">
        <v>30</v>
      </c>
      <c r="C466" s="9">
        <f t="shared" si="17"/>
        <v>98300</v>
      </c>
      <c r="D466" s="9">
        <v>0</v>
      </c>
      <c r="E466" s="9">
        <v>98300</v>
      </c>
    </row>
    <row r="467" spans="1:5" ht="12.75">
      <c r="A467" s="53" t="s">
        <v>53</v>
      </c>
      <c r="B467" s="61" t="s">
        <v>54</v>
      </c>
      <c r="C467" s="24">
        <f t="shared" si="17"/>
        <v>12000</v>
      </c>
      <c r="D467" s="24">
        <f>SUM(D468)</f>
        <v>0</v>
      </c>
      <c r="E467" s="24">
        <f>SUM(E468)</f>
        <v>12000</v>
      </c>
    </row>
    <row r="468" spans="1:5" ht="12.75">
      <c r="A468" s="56"/>
      <c r="B468" s="57" t="s">
        <v>312</v>
      </c>
      <c r="C468" s="9">
        <f t="shared" si="17"/>
        <v>12000</v>
      </c>
      <c r="D468" s="9">
        <v>0</v>
      </c>
      <c r="E468" s="9">
        <v>12000</v>
      </c>
    </row>
    <row r="469" spans="1:5" ht="12.75">
      <c r="A469" s="53" t="s">
        <v>55</v>
      </c>
      <c r="B469" s="61" t="s">
        <v>243</v>
      </c>
      <c r="C469" s="24">
        <f t="shared" si="17"/>
        <v>370000</v>
      </c>
      <c r="D469" s="24">
        <f>SUM(D470)</f>
        <v>0</v>
      </c>
      <c r="E469" s="24">
        <f>SUM(E470)</f>
        <v>370000</v>
      </c>
    </row>
    <row r="470" spans="1:5" ht="12.75">
      <c r="A470" s="55"/>
      <c r="B470" s="54" t="s">
        <v>312</v>
      </c>
      <c r="C470" s="6">
        <f t="shared" si="17"/>
        <v>370000</v>
      </c>
      <c r="D470" s="6">
        <v>0</v>
      </c>
      <c r="E470" s="6">
        <v>370000</v>
      </c>
    </row>
    <row r="471" spans="1:5" ht="12.75">
      <c r="A471" s="55"/>
      <c r="B471" s="54" t="s">
        <v>8</v>
      </c>
      <c r="C471" s="6"/>
      <c r="D471" s="6"/>
      <c r="E471" s="6"/>
    </row>
    <row r="472" spans="1:5" ht="12.75">
      <c r="A472" s="55"/>
      <c r="B472" s="54" t="s">
        <v>114</v>
      </c>
      <c r="C472" s="6">
        <f>SUM(D472,E472)</f>
        <v>318069</v>
      </c>
      <c r="D472" s="6">
        <v>0</v>
      </c>
      <c r="E472" s="6">
        <v>318069</v>
      </c>
    </row>
    <row r="473" spans="1:7" ht="12.75">
      <c r="A473" s="50" t="s">
        <v>58</v>
      </c>
      <c r="B473" s="51" t="s">
        <v>59</v>
      </c>
      <c r="C473" s="52">
        <f>SUM(D473,E473)</f>
        <v>888900</v>
      </c>
      <c r="D473" s="52">
        <f>SUM(D474,D478)</f>
        <v>617200</v>
      </c>
      <c r="E473" s="52">
        <f>SUM(E474,E478)</f>
        <v>271700</v>
      </c>
      <c r="F473" s="22"/>
      <c r="G473" s="23"/>
    </row>
    <row r="474" spans="1:5" ht="12.75">
      <c r="A474" s="53" t="s">
        <v>60</v>
      </c>
      <c r="B474" s="54" t="s">
        <v>61</v>
      </c>
      <c r="C474" s="6">
        <f>SUM(D474,E474)</f>
        <v>848900</v>
      </c>
      <c r="D474" s="6">
        <f>SUM(D475)</f>
        <v>617200</v>
      </c>
      <c r="E474" s="6">
        <f>SUM(E475)</f>
        <v>231700</v>
      </c>
    </row>
    <row r="475" spans="1:5" ht="12.75">
      <c r="A475" s="55"/>
      <c r="B475" s="54" t="s">
        <v>16</v>
      </c>
      <c r="C475" s="6">
        <f>SUM(D475,E475)</f>
        <v>848900</v>
      </c>
      <c r="D475" s="6">
        <v>617200</v>
      </c>
      <c r="E475" s="6">
        <v>231700</v>
      </c>
    </row>
    <row r="476" spans="1:5" ht="12.75">
      <c r="A476" s="55"/>
      <c r="B476" s="54" t="s">
        <v>8</v>
      </c>
      <c r="C476" s="6"/>
      <c r="D476" s="6"/>
      <c r="E476" s="6"/>
    </row>
    <row r="477" spans="1:5" ht="12.75">
      <c r="A477" s="56"/>
      <c r="B477" s="57" t="s">
        <v>114</v>
      </c>
      <c r="C477" s="9">
        <f>SUM(D477,E477)</f>
        <v>818416</v>
      </c>
      <c r="D477" s="9">
        <v>591544</v>
      </c>
      <c r="E477" s="9">
        <v>226872</v>
      </c>
    </row>
    <row r="478" spans="1:5" ht="12.75">
      <c r="A478" s="53" t="s">
        <v>244</v>
      </c>
      <c r="B478" s="54" t="s">
        <v>245</v>
      </c>
      <c r="C478" s="6">
        <f>SUM(D478,E478)</f>
        <v>40000</v>
      </c>
      <c r="D478" s="6">
        <f>SUM(D479)</f>
        <v>0</v>
      </c>
      <c r="E478" s="6">
        <f>SUM(E479)</f>
        <v>40000</v>
      </c>
    </row>
    <row r="479" spans="1:5" ht="12.75">
      <c r="A479" s="55"/>
      <c r="B479" s="54" t="s">
        <v>316</v>
      </c>
      <c r="C479" s="6">
        <f>SUM(D479,E479)</f>
        <v>40000</v>
      </c>
      <c r="D479" s="6">
        <v>0</v>
      </c>
      <c r="E479" s="6">
        <v>40000</v>
      </c>
    </row>
    <row r="480" spans="1:5" ht="12.75">
      <c r="A480" s="55"/>
      <c r="B480" s="54" t="s">
        <v>8</v>
      </c>
      <c r="C480" s="6"/>
      <c r="D480" s="6"/>
      <c r="E480" s="6"/>
    </row>
    <row r="481" spans="1:5" ht="12.75">
      <c r="A481" s="56"/>
      <c r="B481" s="57" t="s">
        <v>114</v>
      </c>
      <c r="C481" s="9">
        <f>SUM(D481,E481)</f>
        <v>25000</v>
      </c>
      <c r="D481" s="9">
        <v>0</v>
      </c>
      <c r="E481" s="9">
        <f>32000-7000</f>
        <v>25000</v>
      </c>
    </row>
    <row r="482" spans="1:6" ht="26.25" customHeight="1">
      <c r="A482" s="62" t="s">
        <v>246</v>
      </c>
      <c r="B482" s="63" t="s">
        <v>247</v>
      </c>
      <c r="C482" s="64">
        <f>SUM(D482,E482)</f>
        <v>17905</v>
      </c>
      <c r="D482" s="64">
        <f>SUM(D483,)</f>
        <v>17905</v>
      </c>
      <c r="E482" s="64">
        <f>SUM(E483)</f>
        <v>0</v>
      </c>
      <c r="F482" s="22"/>
    </row>
    <row r="483" spans="1:5" ht="12.75">
      <c r="A483" s="146" t="s">
        <v>248</v>
      </c>
      <c r="B483" s="148" t="s">
        <v>280</v>
      </c>
      <c r="C483" s="144">
        <f>SUM(D483,E483)</f>
        <v>17905</v>
      </c>
      <c r="D483" s="144">
        <f>SUM(D485)</f>
        <v>17905</v>
      </c>
      <c r="E483" s="144">
        <f>SUM(E485)</f>
        <v>0</v>
      </c>
    </row>
    <row r="484" spans="1:5" ht="12.75">
      <c r="A484" s="147"/>
      <c r="B484" s="149"/>
      <c r="C484" s="145"/>
      <c r="D484" s="145"/>
      <c r="E484" s="145"/>
    </row>
    <row r="485" spans="1:5" ht="12.75">
      <c r="A485" s="56"/>
      <c r="B485" s="57" t="s">
        <v>30</v>
      </c>
      <c r="C485" s="9">
        <f>SUM(D485,E485)</f>
        <v>17905</v>
      </c>
      <c r="D485" s="9">
        <v>17905</v>
      </c>
      <c r="E485" s="9">
        <v>0</v>
      </c>
    </row>
    <row r="486" spans="1:7" ht="24.75" customHeight="1">
      <c r="A486" s="62" t="s">
        <v>70</v>
      </c>
      <c r="B486" s="63" t="s">
        <v>71</v>
      </c>
      <c r="C486" s="64">
        <f>SUM(D486,E486)</f>
        <v>7553000</v>
      </c>
      <c r="D486" s="64">
        <f>SUM(D487,)</f>
        <v>0</v>
      </c>
      <c r="E486" s="64">
        <f>SUM(E487,)</f>
        <v>7553000</v>
      </c>
      <c r="F486" s="22"/>
      <c r="G486" s="23"/>
    </row>
    <row r="487" spans="1:5" ht="15" customHeight="1">
      <c r="A487" s="58" t="s">
        <v>74</v>
      </c>
      <c r="B487" s="59" t="s">
        <v>293</v>
      </c>
      <c r="C487" s="6">
        <f>SUM(D487,E487)</f>
        <v>7553000</v>
      </c>
      <c r="D487" s="6">
        <f>SUM(D488)</f>
        <v>0</v>
      </c>
      <c r="E487" s="6">
        <f>SUM(E488)</f>
        <v>7553000</v>
      </c>
    </row>
    <row r="488" spans="1:5" ht="12.75">
      <c r="A488" s="55"/>
      <c r="B488" s="54" t="s">
        <v>30</v>
      </c>
      <c r="C488" s="6">
        <f>SUM(D488,E488)</f>
        <v>7553000</v>
      </c>
      <c r="D488" s="6">
        <v>0</v>
      </c>
      <c r="E488" s="6">
        <v>7553000</v>
      </c>
    </row>
    <row r="489" spans="1:5" ht="12.75">
      <c r="A489" s="55"/>
      <c r="B489" s="54" t="s">
        <v>8</v>
      </c>
      <c r="C489" s="6"/>
      <c r="D489" s="6"/>
      <c r="E489" s="6"/>
    </row>
    <row r="490" spans="1:5" ht="12.75">
      <c r="A490" s="55"/>
      <c r="B490" s="54" t="s">
        <v>114</v>
      </c>
      <c r="C490" s="6">
        <f>SUM(D490,E490)</f>
        <v>6135986</v>
      </c>
      <c r="D490" s="6">
        <v>0</v>
      </c>
      <c r="E490" s="6">
        <f>6223986-88000</f>
        <v>6135986</v>
      </c>
    </row>
    <row r="491" spans="1:7" ht="12.75">
      <c r="A491" s="50" t="s">
        <v>126</v>
      </c>
      <c r="B491" s="51" t="s">
        <v>249</v>
      </c>
      <c r="C491" s="52">
        <f>SUM(D491,E491)</f>
        <v>1735451</v>
      </c>
      <c r="D491" s="52">
        <f>SUM(D492)</f>
        <v>0</v>
      </c>
      <c r="E491" s="52">
        <f>SUM(E492)</f>
        <v>1735451</v>
      </c>
      <c r="G491" s="23"/>
    </row>
    <row r="492" spans="1:5" ht="12.75">
      <c r="A492" s="152">
        <v>85156</v>
      </c>
      <c r="B492" s="150" t="s">
        <v>292</v>
      </c>
      <c r="C492" s="142">
        <f>SUM(D492,E492)</f>
        <v>1735451</v>
      </c>
      <c r="D492" s="142">
        <f>SUM(D494)</f>
        <v>0</v>
      </c>
      <c r="E492" s="142">
        <f>SUM(E494)</f>
        <v>1735451</v>
      </c>
    </row>
    <row r="493" spans="1:5" ht="24" customHeight="1">
      <c r="A493" s="153"/>
      <c r="B493" s="151"/>
      <c r="C493" s="143"/>
      <c r="D493" s="143"/>
      <c r="E493" s="143"/>
    </row>
    <row r="494" spans="1:5" ht="12.75">
      <c r="A494" s="55"/>
      <c r="B494" s="54" t="s">
        <v>16</v>
      </c>
      <c r="C494" s="6">
        <f>SUM(D494,E494)</f>
        <v>1735451</v>
      </c>
      <c r="D494" s="6">
        <v>0</v>
      </c>
      <c r="E494" s="6">
        <v>1735451</v>
      </c>
    </row>
    <row r="495" spans="1:5" ht="12.75">
      <c r="A495" s="55"/>
      <c r="B495" s="54" t="s">
        <v>8</v>
      </c>
      <c r="C495" s="6"/>
      <c r="D495" s="6"/>
      <c r="E495" s="6"/>
    </row>
    <row r="496" spans="1:5" ht="12.75">
      <c r="A496" s="56"/>
      <c r="B496" s="57" t="s">
        <v>114</v>
      </c>
      <c r="C496" s="9">
        <f>SUM(D496,E496)</f>
        <v>1735451</v>
      </c>
      <c r="D496" s="9">
        <v>0</v>
      </c>
      <c r="E496" s="9">
        <f>19751+1714700+1000</f>
        <v>1735451</v>
      </c>
    </row>
    <row r="497" spans="1:7" ht="12.75">
      <c r="A497" s="50" t="s">
        <v>139</v>
      </c>
      <c r="B497" s="51" t="s">
        <v>140</v>
      </c>
      <c r="C497" s="52">
        <f>SUM(D497,E497)</f>
        <v>25954100</v>
      </c>
      <c r="D497" s="52">
        <f>SUM(D498,D506,D510,D512,D502)</f>
        <v>25954100</v>
      </c>
      <c r="E497" s="52">
        <f>SUM(E498,E506,E510,E512,E59,E4577,E502)</f>
        <v>0</v>
      </c>
      <c r="F497" s="22"/>
      <c r="G497" s="23"/>
    </row>
    <row r="498" spans="1:5" ht="12.75">
      <c r="A498" s="55" t="s">
        <v>145</v>
      </c>
      <c r="B498" s="54" t="s">
        <v>146</v>
      </c>
      <c r="C498" s="24">
        <f>SUM(D498,E498)</f>
        <v>640000</v>
      </c>
      <c r="D498" s="6">
        <f>SUM(D499)</f>
        <v>640000</v>
      </c>
      <c r="E498" s="6">
        <f>SUM(E499)</f>
        <v>0</v>
      </c>
    </row>
    <row r="499" spans="1:5" ht="12.75">
      <c r="A499" s="55"/>
      <c r="B499" s="54" t="s">
        <v>303</v>
      </c>
      <c r="C499" s="6">
        <f>SUM(D499,E499)</f>
        <v>640000</v>
      </c>
      <c r="D499" s="6">
        <v>640000</v>
      </c>
      <c r="E499" s="6">
        <v>0</v>
      </c>
    </row>
    <row r="500" spans="1:5" ht="12.75">
      <c r="A500" s="55"/>
      <c r="B500" s="54" t="s">
        <v>8</v>
      </c>
      <c r="C500" s="6"/>
      <c r="D500" s="6"/>
      <c r="E500" s="6"/>
    </row>
    <row r="501" spans="1:5" ht="12.75">
      <c r="A501" s="56"/>
      <c r="B501" s="57" t="s">
        <v>114</v>
      </c>
      <c r="C501" s="9">
        <f>SUM(D501,E501)</f>
        <v>427900</v>
      </c>
      <c r="D501" s="9">
        <v>427900</v>
      </c>
      <c r="E501" s="9">
        <v>0</v>
      </c>
    </row>
    <row r="502" spans="1:5" ht="38.25" customHeight="1">
      <c r="A502" s="5" t="s">
        <v>256</v>
      </c>
      <c r="B502" s="59" t="s">
        <v>287</v>
      </c>
      <c r="C502" s="6">
        <f>SUM(D502,E502)</f>
        <v>22016000</v>
      </c>
      <c r="D502" s="6">
        <f>SUM(D503)</f>
        <v>22016000</v>
      </c>
      <c r="E502" s="6">
        <f>SUM(E503)</f>
        <v>0</v>
      </c>
    </row>
    <row r="503" spans="1:5" ht="12.75">
      <c r="A503" s="55"/>
      <c r="B503" s="54" t="s">
        <v>16</v>
      </c>
      <c r="C503" s="6">
        <f>SUM(D503,E503)</f>
        <v>22016000</v>
      </c>
      <c r="D503" s="6">
        <v>22016000</v>
      </c>
      <c r="E503" s="6">
        <v>0</v>
      </c>
    </row>
    <row r="504" spans="1:6" ht="12.75">
      <c r="A504" s="66"/>
      <c r="B504" s="54" t="s">
        <v>8</v>
      </c>
      <c r="C504" s="6"/>
      <c r="D504" s="6"/>
      <c r="E504" s="6"/>
      <c r="F504" s="43"/>
    </row>
    <row r="505" spans="1:5" ht="12.75">
      <c r="A505" s="67"/>
      <c r="B505" s="57" t="s">
        <v>275</v>
      </c>
      <c r="C505" s="9">
        <f>SUM(D505,E505)</f>
        <v>986801</v>
      </c>
      <c r="D505" s="9">
        <v>986801</v>
      </c>
      <c r="E505" s="9">
        <v>0</v>
      </c>
    </row>
    <row r="506" spans="1:5" ht="38.25">
      <c r="A506" s="5" t="s">
        <v>250</v>
      </c>
      <c r="B506" s="100" t="s">
        <v>318</v>
      </c>
      <c r="C506" s="6">
        <f>SUM(D506,E506)</f>
        <v>320400</v>
      </c>
      <c r="D506" s="6">
        <f>SUM(D507)</f>
        <v>320400</v>
      </c>
      <c r="E506" s="6">
        <f>SUM(E507)</f>
        <v>0</v>
      </c>
    </row>
    <row r="507" spans="1:5" ht="12.75">
      <c r="A507" s="55"/>
      <c r="B507" s="54" t="s">
        <v>16</v>
      </c>
      <c r="C507" s="6">
        <f>SUM(D507,E507)</f>
        <v>320400</v>
      </c>
      <c r="D507" s="6">
        <v>320400</v>
      </c>
      <c r="E507" s="6">
        <v>0</v>
      </c>
    </row>
    <row r="508" spans="1:5" ht="12.75">
      <c r="A508" s="55"/>
      <c r="B508" s="54" t="s">
        <v>8</v>
      </c>
      <c r="C508" s="6"/>
      <c r="D508" s="6"/>
      <c r="E508" s="6"/>
    </row>
    <row r="509" spans="1:6" s="94" customFormat="1" ht="12.75">
      <c r="A509" s="56"/>
      <c r="B509" s="57" t="s">
        <v>114</v>
      </c>
      <c r="C509" s="9">
        <f>SUM(D509,E509)</f>
        <v>320400</v>
      </c>
      <c r="D509" s="9">
        <v>320400</v>
      </c>
      <c r="E509" s="9">
        <v>0</v>
      </c>
      <c r="F509" s="93"/>
    </row>
    <row r="510" spans="1:5" ht="25.5">
      <c r="A510" s="5" t="s">
        <v>149</v>
      </c>
      <c r="B510" s="101" t="s">
        <v>281</v>
      </c>
      <c r="C510" s="6">
        <f>SUM(D510,E510)</f>
        <v>2421400</v>
      </c>
      <c r="D510" s="6">
        <f>SUM(D511)</f>
        <v>2421400</v>
      </c>
      <c r="E510" s="6">
        <f>SUM(E511)</f>
        <v>0</v>
      </c>
    </row>
    <row r="511" spans="1:5" ht="12.75">
      <c r="A511" s="56"/>
      <c r="B511" s="57" t="s">
        <v>316</v>
      </c>
      <c r="C511" s="9">
        <f aca="true" t="shared" si="18" ref="C511:C516">SUM(D511,E511)</f>
        <v>2421400</v>
      </c>
      <c r="D511" s="9">
        <v>2421400</v>
      </c>
      <c r="E511" s="9">
        <v>0</v>
      </c>
    </row>
    <row r="512" spans="1:5" ht="13.5" customHeight="1">
      <c r="A512" s="47" t="s">
        <v>160</v>
      </c>
      <c r="B512" s="65" t="s">
        <v>161</v>
      </c>
      <c r="C512" s="68">
        <f t="shared" si="18"/>
        <v>556300</v>
      </c>
      <c r="D512" s="68">
        <f>SUM(D513)</f>
        <v>556300</v>
      </c>
      <c r="E512" s="68">
        <f>SUM(E513)</f>
        <v>0</v>
      </c>
    </row>
    <row r="513" spans="1:5" ht="12.75">
      <c r="A513" s="56"/>
      <c r="B513" s="57" t="s">
        <v>30</v>
      </c>
      <c r="C513" s="9">
        <f t="shared" si="18"/>
        <v>556300</v>
      </c>
      <c r="D513" s="9">
        <v>556300</v>
      </c>
      <c r="E513" s="9">
        <v>0</v>
      </c>
    </row>
    <row r="514" spans="1:5" ht="13.5" customHeight="1">
      <c r="A514" s="62" t="s">
        <v>163</v>
      </c>
      <c r="B514" s="63" t="s">
        <v>164</v>
      </c>
      <c r="C514" s="64">
        <f t="shared" si="18"/>
        <v>206100</v>
      </c>
      <c r="D514" s="64">
        <f>SUM(D515)</f>
        <v>0</v>
      </c>
      <c r="E514" s="64">
        <f>SUM(E515,)</f>
        <v>206100</v>
      </c>
    </row>
    <row r="515" spans="1:5" ht="12.75">
      <c r="A515" s="55" t="s">
        <v>167</v>
      </c>
      <c r="B515" s="54" t="s">
        <v>168</v>
      </c>
      <c r="C515" s="6">
        <f t="shared" si="18"/>
        <v>206100</v>
      </c>
      <c r="D515" s="6">
        <f>SUM(D516)</f>
        <v>0</v>
      </c>
      <c r="E515" s="6">
        <f>SUM(E516)</f>
        <v>206100</v>
      </c>
    </row>
    <row r="516" spans="1:5" ht="12.75">
      <c r="A516" s="55"/>
      <c r="B516" s="54" t="s">
        <v>16</v>
      </c>
      <c r="C516" s="6">
        <f t="shared" si="18"/>
        <v>206100</v>
      </c>
      <c r="D516" s="6">
        <v>0</v>
      </c>
      <c r="E516" s="6">
        <v>206100</v>
      </c>
    </row>
    <row r="517" spans="1:5" ht="12.75">
      <c r="A517" s="55"/>
      <c r="B517" s="54" t="s">
        <v>8</v>
      </c>
      <c r="C517" s="6"/>
      <c r="D517" s="6"/>
      <c r="E517" s="6"/>
    </row>
    <row r="518" spans="1:5" ht="13.5" thickBot="1">
      <c r="A518" s="56"/>
      <c r="B518" s="57" t="s">
        <v>114</v>
      </c>
      <c r="C518" s="9">
        <f aca="true" t="shared" si="19" ref="C518:C526">SUM(D518,E518)</f>
        <v>189584</v>
      </c>
      <c r="D518" s="9">
        <v>0</v>
      </c>
      <c r="E518" s="9">
        <v>189584</v>
      </c>
    </row>
    <row r="519" spans="1:5" ht="27" customHeight="1" thickBot="1" thickTop="1">
      <c r="A519" s="129" t="s">
        <v>300</v>
      </c>
      <c r="B519" s="130"/>
      <c r="C519" s="49">
        <f t="shared" si="19"/>
        <v>532000</v>
      </c>
      <c r="D519" s="49">
        <f>SUM(D523,)</f>
        <v>0</v>
      </c>
      <c r="E519" s="49">
        <f>SUM(E523,E520)</f>
        <v>532000</v>
      </c>
    </row>
    <row r="520" spans="1:5" ht="13.5" customHeight="1" thickTop="1">
      <c r="A520" s="80">
        <v>600</v>
      </c>
      <c r="B520" s="82" t="s">
        <v>25</v>
      </c>
      <c r="C520" s="81">
        <f t="shared" si="19"/>
        <v>516000</v>
      </c>
      <c r="D520" s="81">
        <f>SUM(D521)</f>
        <v>0</v>
      </c>
      <c r="E520" s="81">
        <f>SUM(E521)</f>
        <v>516000</v>
      </c>
    </row>
    <row r="521" spans="1:5" ht="14.25" customHeight="1">
      <c r="A521" s="78">
        <v>60015</v>
      </c>
      <c r="B521" s="48" t="s">
        <v>29</v>
      </c>
      <c r="C521" s="79">
        <f t="shared" si="19"/>
        <v>516000</v>
      </c>
      <c r="D521" s="79">
        <f>SUM(D522)</f>
        <v>0</v>
      </c>
      <c r="E521" s="79">
        <f>SUM(E522)</f>
        <v>516000</v>
      </c>
    </row>
    <row r="522" spans="1:5" ht="12.75" customHeight="1">
      <c r="A522" s="75"/>
      <c r="B522" s="11" t="s">
        <v>23</v>
      </c>
      <c r="C522" s="76">
        <f t="shared" si="19"/>
        <v>516000</v>
      </c>
      <c r="D522" s="76">
        <v>0</v>
      </c>
      <c r="E522" s="76">
        <v>516000</v>
      </c>
    </row>
    <row r="523" spans="1:5" ht="12.75">
      <c r="A523" s="71" t="s">
        <v>58</v>
      </c>
      <c r="B523" s="69" t="s">
        <v>59</v>
      </c>
      <c r="C523" s="70">
        <f t="shared" si="19"/>
        <v>16000</v>
      </c>
      <c r="D523" s="70">
        <f>SUM(D524)</f>
        <v>0</v>
      </c>
      <c r="E523" s="70">
        <f>SUM(E524)</f>
        <v>16000</v>
      </c>
    </row>
    <row r="524" spans="1:5" ht="12.75">
      <c r="A524" s="55" t="s">
        <v>244</v>
      </c>
      <c r="B524" s="54" t="s">
        <v>245</v>
      </c>
      <c r="C524" s="6">
        <f t="shared" si="19"/>
        <v>16000</v>
      </c>
      <c r="D524" s="6">
        <f>SUM(D525)</f>
        <v>0</v>
      </c>
      <c r="E524" s="6">
        <f>SUM(E525)</f>
        <v>16000</v>
      </c>
    </row>
    <row r="525" spans="1:5" ht="13.5" thickBot="1">
      <c r="A525" s="56"/>
      <c r="B525" s="57" t="s">
        <v>312</v>
      </c>
      <c r="C525" s="9">
        <f t="shared" si="19"/>
        <v>16000</v>
      </c>
      <c r="D525" s="9">
        <v>0</v>
      </c>
      <c r="E525" s="9">
        <v>16000</v>
      </c>
    </row>
    <row r="526" spans="1:5" ht="27.75" customHeight="1" thickBot="1" thickTop="1">
      <c r="A526" s="128" t="s">
        <v>251</v>
      </c>
      <c r="B526" s="128"/>
      <c r="C526" s="49">
        <f t="shared" si="19"/>
        <v>1757431</v>
      </c>
      <c r="D526" s="49">
        <f>SUM(D534)</f>
        <v>0</v>
      </c>
      <c r="E526" s="49">
        <f>SUM(E534,E543,E527)</f>
        <v>1757431</v>
      </c>
    </row>
    <row r="527" spans="1:7" ht="12.75" customHeight="1" thickTop="1">
      <c r="A527" s="72">
        <v>852</v>
      </c>
      <c r="B527" s="73" t="s">
        <v>140</v>
      </c>
      <c r="C527" s="64">
        <f>SUM(C528,C532)</f>
        <v>325400</v>
      </c>
      <c r="D527" s="64">
        <f>SUM(D528)</f>
        <v>0</v>
      </c>
      <c r="E527" s="64">
        <f>SUM(E528,E532)</f>
        <v>325400</v>
      </c>
      <c r="G527" s="23"/>
    </row>
    <row r="528" spans="1:5" ht="14.25" customHeight="1">
      <c r="A528" s="74">
        <v>85201</v>
      </c>
      <c r="B528" s="12" t="s">
        <v>277</v>
      </c>
      <c r="C528" s="60">
        <f>SUM(D528,E528)</f>
        <v>157300</v>
      </c>
      <c r="D528" s="26">
        <v>0</v>
      </c>
      <c r="E528" s="26">
        <f>SUM(E529)</f>
        <v>157300</v>
      </c>
    </row>
    <row r="529" spans="1:5" ht="14.25" customHeight="1">
      <c r="A529" s="74"/>
      <c r="B529" s="12" t="s">
        <v>30</v>
      </c>
      <c r="C529" s="6">
        <f>SUM(D529,E529)</f>
        <v>157300</v>
      </c>
      <c r="D529" s="26">
        <v>0</v>
      </c>
      <c r="E529" s="26">
        <v>157300</v>
      </c>
    </row>
    <row r="530" spans="1:5" ht="14.25" customHeight="1">
      <c r="A530" s="74"/>
      <c r="B530" s="12" t="s">
        <v>8</v>
      </c>
      <c r="C530" s="6"/>
      <c r="D530" s="26"/>
      <c r="E530" s="26"/>
    </row>
    <row r="531" spans="1:5" ht="14.25" customHeight="1">
      <c r="A531" s="75"/>
      <c r="B531" s="11" t="s">
        <v>307</v>
      </c>
      <c r="C531" s="9">
        <f aca="true" t="shared" si="20" ref="C531:C536">SUM(D531,E531)</f>
        <v>48102</v>
      </c>
      <c r="D531" s="76">
        <v>0</v>
      </c>
      <c r="E531" s="76">
        <v>48102</v>
      </c>
    </row>
    <row r="532" spans="1:5" ht="14.25" customHeight="1">
      <c r="A532" s="74">
        <v>85204</v>
      </c>
      <c r="B532" s="12" t="s">
        <v>278</v>
      </c>
      <c r="C532" s="60">
        <f t="shared" si="20"/>
        <v>168100</v>
      </c>
      <c r="D532" s="26">
        <v>0</v>
      </c>
      <c r="E532" s="26">
        <f>SUM(E533)</f>
        <v>168100</v>
      </c>
    </row>
    <row r="533" spans="1:5" ht="14.25" customHeight="1">
      <c r="A533" s="74"/>
      <c r="B533" s="12" t="s">
        <v>30</v>
      </c>
      <c r="C533" s="9">
        <f t="shared" si="20"/>
        <v>168100</v>
      </c>
      <c r="D533" s="26">
        <v>0</v>
      </c>
      <c r="E533" s="26">
        <v>168100</v>
      </c>
    </row>
    <row r="534" spans="1:7" ht="14.25" customHeight="1">
      <c r="A534" s="62" t="s">
        <v>163</v>
      </c>
      <c r="B534" s="63" t="s">
        <v>164</v>
      </c>
      <c r="C534" s="64">
        <f t="shared" si="20"/>
        <v>1102031</v>
      </c>
      <c r="D534" s="64">
        <f>SUM(D535)</f>
        <v>0</v>
      </c>
      <c r="E534" s="64">
        <f>SUM(E535,E539)</f>
        <v>1102031</v>
      </c>
      <c r="G534" s="23"/>
    </row>
    <row r="535" spans="1:5" ht="12.75">
      <c r="A535" s="55" t="s">
        <v>167</v>
      </c>
      <c r="B535" s="54" t="s">
        <v>252</v>
      </c>
      <c r="C535" s="6">
        <f t="shared" si="20"/>
        <v>154000</v>
      </c>
      <c r="D535" s="6">
        <f>SUM(D536)</f>
        <v>0</v>
      </c>
      <c r="E535" s="6">
        <f>SUM(E536)</f>
        <v>154000</v>
      </c>
    </row>
    <row r="536" spans="1:5" ht="12.75">
      <c r="A536" s="55"/>
      <c r="B536" s="54" t="s">
        <v>16</v>
      </c>
      <c r="C536" s="6">
        <f t="shared" si="20"/>
        <v>154000</v>
      </c>
      <c r="D536" s="6">
        <v>0</v>
      </c>
      <c r="E536" s="6">
        <v>154000</v>
      </c>
    </row>
    <row r="537" spans="1:5" ht="12.75">
      <c r="A537" s="55"/>
      <c r="B537" s="54" t="s">
        <v>8</v>
      </c>
      <c r="C537" s="6"/>
      <c r="D537" s="6"/>
      <c r="E537" s="6"/>
    </row>
    <row r="538" spans="1:5" ht="12.75">
      <c r="A538" s="56"/>
      <c r="B538" s="57" t="s">
        <v>114</v>
      </c>
      <c r="C538" s="9">
        <f>SUM(D538,E538)</f>
        <v>134472</v>
      </c>
      <c r="D538" s="9">
        <v>0</v>
      </c>
      <c r="E538" s="9">
        <v>134472</v>
      </c>
    </row>
    <row r="539" spans="1:5" ht="12.75">
      <c r="A539" s="53" t="s">
        <v>169</v>
      </c>
      <c r="B539" s="61" t="s">
        <v>170</v>
      </c>
      <c r="C539" s="6">
        <f>SUM(D539,E539)</f>
        <v>948031</v>
      </c>
      <c r="D539" s="24">
        <f>SUM(D540)</f>
        <v>0</v>
      </c>
      <c r="E539" s="24">
        <f>SUM(E540)</f>
        <v>948031</v>
      </c>
    </row>
    <row r="540" spans="1:5" ht="12.75">
      <c r="A540" s="55"/>
      <c r="B540" s="54" t="s">
        <v>16</v>
      </c>
      <c r="C540" s="6">
        <f>SUM(D540,E540)</f>
        <v>948031</v>
      </c>
      <c r="D540" s="6">
        <v>0</v>
      </c>
      <c r="E540" s="6">
        <v>948031</v>
      </c>
    </row>
    <row r="541" spans="1:5" ht="12.75">
      <c r="A541" s="55"/>
      <c r="B541" s="54" t="s">
        <v>62</v>
      </c>
      <c r="C541" s="20"/>
      <c r="D541" s="6"/>
      <c r="E541" s="20"/>
    </row>
    <row r="542" spans="1:5" ht="12.75">
      <c r="A542" s="56"/>
      <c r="B542" s="57" t="s">
        <v>32</v>
      </c>
      <c r="C542" s="9">
        <f>SUM(D542,E542)</f>
        <v>739348</v>
      </c>
      <c r="D542" s="9">
        <v>0</v>
      </c>
      <c r="E542" s="9">
        <v>739348</v>
      </c>
    </row>
    <row r="543" spans="1:7" ht="12.75">
      <c r="A543" s="50" t="s">
        <v>173</v>
      </c>
      <c r="B543" s="51" t="s">
        <v>174</v>
      </c>
      <c r="C543" s="52">
        <f>SUM(D543,E543)</f>
        <v>330000</v>
      </c>
      <c r="D543" s="52">
        <v>0</v>
      </c>
      <c r="E543" s="52">
        <f>SUM(E544,)</f>
        <v>330000</v>
      </c>
      <c r="G543" s="23"/>
    </row>
    <row r="544" spans="1:5" ht="25.5">
      <c r="A544" s="5" t="s">
        <v>179</v>
      </c>
      <c r="B544" s="101" t="s">
        <v>299</v>
      </c>
      <c r="C544" s="6">
        <f>SUM(D544:E544)</f>
        <v>330000</v>
      </c>
      <c r="D544" s="6">
        <v>0</v>
      </c>
      <c r="E544" s="6">
        <f>SUM(E545)</f>
        <v>330000</v>
      </c>
    </row>
    <row r="545" spans="1:5" ht="12.75">
      <c r="A545" s="55"/>
      <c r="B545" s="54" t="s">
        <v>279</v>
      </c>
      <c r="C545" s="6">
        <f>SUM(D545,E545)</f>
        <v>330000</v>
      </c>
      <c r="D545" s="6">
        <v>0</v>
      </c>
      <c r="E545" s="6">
        <v>330000</v>
      </c>
    </row>
    <row r="546" spans="1:5" ht="12.75">
      <c r="A546" s="55"/>
      <c r="B546" s="54" t="s">
        <v>8</v>
      </c>
      <c r="C546" s="20"/>
      <c r="D546" s="6"/>
      <c r="E546" s="6"/>
    </row>
    <row r="547" spans="1:5" ht="12.75">
      <c r="A547" s="55"/>
      <c r="B547" s="54" t="s">
        <v>114</v>
      </c>
      <c r="C547" s="6">
        <f>SUM(D547,E547)</f>
        <v>330000</v>
      </c>
      <c r="D547" s="6">
        <v>0</v>
      </c>
      <c r="E547" s="6">
        <v>330000</v>
      </c>
    </row>
    <row r="548" spans="1:5" ht="16.5" customHeight="1">
      <c r="A548" s="126" t="s">
        <v>253</v>
      </c>
      <c r="B548" s="127"/>
      <c r="C548" s="64">
        <f>SUM(D548,E548)</f>
        <v>386564078</v>
      </c>
      <c r="D548" s="64">
        <f>SUM(D526,D519,D458,D7)</f>
        <v>273028443</v>
      </c>
      <c r="E548" s="64">
        <f>SUM(E526,E519,E458,E7)</f>
        <v>113535635</v>
      </c>
    </row>
    <row r="549" spans="1:5" ht="12.75">
      <c r="A549" s="77"/>
      <c r="B549" s="77"/>
      <c r="C549" s="77"/>
      <c r="D549" s="77"/>
      <c r="E549" s="77"/>
    </row>
    <row r="550" spans="1:5" ht="15.75" customHeight="1">
      <c r="A550" s="140"/>
      <c r="B550" s="141"/>
      <c r="C550" s="141"/>
      <c r="D550" s="141"/>
      <c r="E550" s="141"/>
    </row>
    <row r="551" spans="1:5" ht="26.25" customHeight="1">
      <c r="A551" s="133"/>
      <c r="B551" s="134"/>
      <c r="C551" s="134"/>
      <c r="D551" s="134"/>
      <c r="E551" s="134"/>
    </row>
    <row r="552" spans="3:5" ht="12.75">
      <c r="C552" s="115"/>
      <c r="D552" s="116"/>
      <c r="E552" s="116"/>
    </row>
  </sheetData>
  <mergeCells count="19">
    <mergeCell ref="A548:B548"/>
    <mergeCell ref="E483:E484"/>
    <mergeCell ref="A526:B526"/>
    <mergeCell ref="A519:B519"/>
    <mergeCell ref="A483:A484"/>
    <mergeCell ref="B483:B484"/>
    <mergeCell ref="D492:D493"/>
    <mergeCell ref="B492:B493"/>
    <mergeCell ref="A492:A493"/>
    <mergeCell ref="C1:E1"/>
    <mergeCell ref="A551:E551"/>
    <mergeCell ref="A2:E2"/>
    <mergeCell ref="A458:B458"/>
    <mergeCell ref="A7:B7"/>
    <mergeCell ref="A550:E550"/>
    <mergeCell ref="E492:E493"/>
    <mergeCell ref="C483:C484"/>
    <mergeCell ref="C492:C493"/>
    <mergeCell ref="D483:D484"/>
  </mergeCells>
  <printOptions horizontalCentered="1"/>
  <pageMargins left="0.7874015748031497" right="0.7874015748031497" top="0.984251968503937" bottom="0.7874015748031497" header="0.5118110236220472" footer="0.5118110236220472"/>
  <pageSetup firstPageNumber="18" useFirstPageNumber="1" horizontalDpi="300" verticalDpi="300" orientation="portrait" paperSize="9" r:id="rId1"/>
  <headerFooter alignWithMargins="0">
    <oddFooter>&amp;R&amp;P</oddFooter>
  </headerFooter>
  <rowBreaks count="11" manualBreakCount="11">
    <brk id="48" max="4" man="1"/>
    <brk id="99" max="4" man="1"/>
    <brk id="144" max="4" man="1"/>
    <brk id="195" max="4" man="1"/>
    <brk id="246" max="4" man="1"/>
    <brk id="297" max="4" man="1"/>
    <brk id="345" max="4" man="1"/>
    <brk id="397" max="4" man="1"/>
    <brk id="449" max="4" man="1"/>
    <brk id="496" max="4" man="1"/>
    <brk id="5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Mariola Matusiak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2007-11-16T07:04:35Z</cp:lastPrinted>
  <dcterms:created xsi:type="dcterms:W3CDTF">2004-09-20T09:27:01Z</dcterms:created>
  <dcterms:modified xsi:type="dcterms:W3CDTF">2008-01-01T13:46:26Z</dcterms:modified>
  <cp:category/>
  <cp:version/>
  <cp:contentType/>
  <cp:contentStatus/>
</cp:coreProperties>
</file>