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10.11.2009" sheetId="1" r:id="rId1"/>
  </sheets>
  <definedNames>
    <definedName name="_xlnm.Print_Area" localSheetId="0">'10.11.2009'!$A$1:$E$136</definedName>
    <definedName name="_xlnm.Print_Titles" localSheetId="0">'10.11.2009'!$5:$7</definedName>
  </definedNames>
  <calcPr fullCalcOnLoad="1"/>
</workbook>
</file>

<file path=xl/sharedStrings.xml><?xml version="1.0" encoding="utf-8"?>
<sst xmlns="http://schemas.openxmlformats.org/spreadsheetml/2006/main" count="142" uniqueCount="99">
  <si>
    <t>Treść</t>
  </si>
  <si>
    <t>020</t>
  </si>
  <si>
    <t>Leśnictwo</t>
  </si>
  <si>
    <t>wpływy z różnych dochodów /§ 0970/</t>
  </si>
  <si>
    <t>400</t>
  </si>
  <si>
    <t>Wytwarzanie i zaopatrywanie w energię elektryczną, gaz i wodę</t>
  </si>
  <si>
    <t>700</t>
  </si>
  <si>
    <t>Gospodarka mieszkaniowa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</si>
  <si>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</si>
  <si>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</si>
  <si>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</si>
  <si>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</si>
  <si>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</si>
  <si>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opłaty skarbowej /§ 0410/</t>
  </si>
  <si>
    <t>wpływy z opłaty targowej /§ 0430/</t>
  </si>
  <si>
    <t>Różne rozliczenia</t>
  </si>
  <si>
    <t>Oświata i wychowanie</t>
  </si>
  <si>
    <t>dotacje celowe otrzymane z budżetu państwa na realizację bieżących zadań własnych powiatu /§ 2130/</t>
  </si>
  <si>
    <t>Ochrona zdrowia</t>
  </si>
  <si>
    <t>Pomoc społeczna</t>
  </si>
  <si>
    <t>Pozostałe zadania w zakresie polityki społecznej</t>
  </si>
  <si>
    <t>Edukacyjna opieka wychowawcza</t>
  </si>
  <si>
    <t>Gospodarka komunalna i ochrona środowiska</t>
  </si>
  <si>
    <t>DOCHODY OGÓŁEM</t>
  </si>
  <si>
    <t>600</t>
  </si>
  <si>
    <t>Transport i łączność</t>
  </si>
  <si>
    <t xml:space="preserve">wpływy z różnych dochodów /§ 0970/ </t>
  </si>
  <si>
    <t>rekompensaty utraconych dochodów w podatkach i opłatach lokalnych /§ 2680/</t>
  </si>
  <si>
    <t xml:space="preserve"> </t>
  </si>
  <si>
    <t>subwencje ogólne z budżetu państwa /§ 2920/</t>
  </si>
  <si>
    <t xml:space="preserve">wpływy z usług /§ 0830/ </t>
  </si>
  <si>
    <t xml:space="preserve"> dochody bieżące</t>
  </si>
  <si>
    <t xml:space="preserve"> dochody majątkowe</t>
  </si>
  <si>
    <t>Dział</t>
  </si>
  <si>
    <t>środki z Funduszu Pracy otrzymane przez powiat z przeznaczeniem na finansowanie kosztów wynagrodzenia i składek na ubezpieczenia społeczne pracowników PUP /§ 2690/</t>
  </si>
  <si>
    <t>podatek od nieruchomości /§ 0310/</t>
  </si>
  <si>
    <t>podatek rolny  /§ 0320/</t>
  </si>
  <si>
    <t>podatek leśny /§ 0330/</t>
  </si>
  <si>
    <t>podatek od środków transportowych /§ 0340/</t>
  </si>
  <si>
    <t>podatek od działalności gospodarczej osób fizycznych, opłacany w formie karty podatkowej /§ 0350/</t>
  </si>
  <si>
    <t>podatek od spadków i darowizn /§ 0360/</t>
  </si>
  <si>
    <t>wpływy z opłat za wydawanie zezwoleń na sprzedaż alkoholu /§ 0480/</t>
  </si>
  <si>
    <t>podatek od czynności cywilnoprawnych /§ 0500/</t>
  </si>
  <si>
    <t xml:space="preserve">dochody z najmu i dzierżawy składników majątkowych Skarbu Państwa, jednostek samorządu terytorialnego lub innych jednostek zaliczanych do sektora finansów publicznych oraz innych umów o podobnym charakterze /§ 0750/  </t>
  </si>
  <si>
    <t>środki na dofinansowanie własnych inwestycji gmin (związków gmin), powiatów (związków powiatów), samorządów województw, pozyskane z innych źródeł /§ 6290/</t>
  </si>
  <si>
    <t>dotacje celowe otrzymane z budżetu państwa na zadania bieżące z zakresu administracji rządowej oraz inne zadania zlecone ustawami realizowane przez powiat /§ 2110/</t>
  </si>
  <si>
    <t>dochody jednostek samorządu terytorialnego związane z realizacją zadań z zakresu administracji rządowej oraz inne zadania zlecona ustawami /§ 2360/</t>
  </si>
  <si>
    <t>dotacje celowe otrzymane z budżetu państwa na zadania bieżące realizowane przez powiat na podstawie porozumień z organami administracji rządowej /§ 2120/</t>
  </si>
  <si>
    <t>dochody jednostek samorządu terytorialnego związane z realizacją zadań z zakresu administracji rządowej oraz innych zadań zleconych ustawami /§ 2360/</t>
  </si>
  <si>
    <t>dotacje celowe otrzymane z budżetu państwa na realizację zadań bieżących z zakresu administracji rządowej oraz innych zadań zleconych gminie (związkom gmin) ustawami /§ 2010/</t>
  </si>
  <si>
    <t>udziały we wpływach z podatku dochodowego od osób prawnych /§ 0020/</t>
  </si>
  <si>
    <t>wpływy z innych lokalnych opłat pobieranych przez jednostki samorządu terytorialnego na podstawie odrębnych ustaw /§ 0490/</t>
  </si>
  <si>
    <t>dotacje celowe otrzymane z budżetu państwa na realizację własnych zadań bieżących gmin (związków gmin) /§ 2030/</t>
  </si>
  <si>
    <t>dotacje celowe otrzymane z powiatu na zadania bieżące realizowane na podstawie porozumień (umów) między jednostkami samorządu terytorialnego /§ 2320/</t>
  </si>
  <si>
    <t>dotacje celowe otrzymane z powiatu na zadania bieżące realizowane na podstawie porozumień (umów) między jednostklami samorządu terytorilanego /§ 2320/</t>
  </si>
  <si>
    <t>środki na dofinansowanie własnych inwestycji gmin (związków gmin), powiatów (związków powiatów), samorządów województw, pozyskane z innych żródeł /§ 6298/</t>
  </si>
  <si>
    <t>udziały we wpływach z podatku dochodowego od osób fizycznych /§ 0010/</t>
  </si>
  <si>
    <t>odsetki od nieterminowych wpłat z tytułu podatków i opłat /§ 0910/</t>
  </si>
  <si>
    <t>dochody majątkowe</t>
  </si>
  <si>
    <t>wpływy z tytułu pomocy finansowej udzielanej między jednostkami samorządu terytorialnego na dofinansowanie własnych zadań inwestycyjnych i zakupów inwestycyjnych /§ 6300/</t>
  </si>
  <si>
    <t>dochody bieżące</t>
  </si>
  <si>
    <t>Kultura fizyczna i sport</t>
  </si>
  <si>
    <t>dotacje celowe otrzymane z budżetu państwa na realizację inwestycji i zakupów inwestycyjnych własnych gmin (związków gmin) /§ 6330/</t>
  </si>
  <si>
    <t>dotacje rozwojowe oraz środki na finansowanie Wspólnej Polityki Rolnej /§ 2008/</t>
  </si>
  <si>
    <t>dotacje rozwojowe oraz środki na finansowanie Wspólnej Polityki Rolnej /§ 2009/</t>
  </si>
  <si>
    <t xml:space="preserve">wpływy z różnych opłat /§ 0690/            </t>
  </si>
  <si>
    <t xml:space="preserve">wpływy z różnych dochodów /§ 0970/        </t>
  </si>
  <si>
    <t>dotacje celowe otrzymane z gminy na zadania bieżące realizowane na podstawie prozumień (umów) między jednostkami samorządu terytorialnego /§ 2310/</t>
  </si>
  <si>
    <t>/w zł, gr/</t>
  </si>
  <si>
    <t>wpływy z tytułu zwrotów wypłaconych świadczeń z funduszu alimentacyjnego /§ 0980/</t>
  </si>
  <si>
    <t>dotacje celowe otrzymane z budżetu państwa na inwestycje i zakupy inwestycyjne z zakresu administracji rządowej oraz inne zadania zlecone ustawami realizowane przez powiat /§ 6419/</t>
  </si>
  <si>
    <t>630</t>
  </si>
  <si>
    <t>Turystyka</t>
  </si>
  <si>
    <t xml:space="preserve">wpływy z różnych dochodów /§ 0970/     </t>
  </si>
  <si>
    <t>dotacje rozwojowe /§ 6208/</t>
  </si>
  <si>
    <t xml:space="preserve">dotacje rozowojowe /§ 6208/ </t>
  </si>
  <si>
    <t>dotacje rozowojowe /§ 6208/</t>
  </si>
  <si>
    <t>dotacje rozowjowe/§ 6208/</t>
  </si>
  <si>
    <t xml:space="preserve">dochody z najmu i dzierżawy składników majątkowych Skarbu Państwa, jednostek samorządu terytorialnego lub innych jednostek zaliczanych do sektora finansów publicznych oraz innych umów o podobnym charakterze /§ 0750/ </t>
  </si>
  <si>
    <t xml:space="preserve">wpływy ze sprzedaży wyrobów /§ 0840/ </t>
  </si>
  <si>
    <t>dochody z najmu i dzierżawy składników majątkowych Skarbu Państwa, jednostek samorządu terytorialnego lub innych jednostek zaliczanych do sektora finansów publicznych oraz innych umów o podobnym charakterze /§ 0750/</t>
  </si>
  <si>
    <t xml:space="preserve">wpływy z różnych opłat /§ 0690/ </t>
  </si>
  <si>
    <t>pozostałe odsetki /§ 0920/</t>
  </si>
  <si>
    <t xml:space="preserve">wpływy z opłat za zarząd, użytkowanie i użytkowanie wieczyste nieruchomości /§ 0470/ </t>
  </si>
  <si>
    <t xml:space="preserve">pozostałe odsetki /§ 0920/ </t>
  </si>
  <si>
    <t>wpływy z tytułu przekształcenia prawa użytkowania wieczystego przysługującego osobom fizycznym w prawo własności /§ 0760/</t>
  </si>
  <si>
    <t xml:space="preserve">wpłaty z tytułu odpłatnego nabycia prawa własności oraz prawa użytkowania wieczystego nieruchomości /§ 0770/ </t>
  </si>
  <si>
    <t>grzywny, mandaty i inne kary pieniężne od osób fizycznych /§ 0570/</t>
  </si>
  <si>
    <t>wpływy z usług /§ 0830/</t>
  </si>
  <si>
    <t xml:space="preserve">wpływy z opłaty komunikacyjnej /§ 0420/ </t>
  </si>
  <si>
    <t>wpływy z dywidend /§ 0740/</t>
  </si>
  <si>
    <t xml:space="preserve">wpływy od rodziców z tytułu odpłatności za utrzymanie dzieci (wychowanków) w placówkach opiekuńczo - wychowawczych  /§ 0680/ </t>
  </si>
  <si>
    <t>wpływy z opłaty produktowej /§ 0400/</t>
  </si>
  <si>
    <t>środki na dofinansowanie własnych zadań bieżących gmin (związków gmin), powiatów (związków powiatów), samorządów województw, pozyskane z innych źródeł /§ 2707/</t>
  </si>
  <si>
    <t>Załącznik Nr 1
do uchwały Nr XLIII/604/2009
Rady Miejskiej Kalisza
z dnia 29 grudnia 2009 r.
w sprawie uchwalenia budżetu Kalisza - 
Miasta na prawach powiatu na 2010 rok</t>
  </si>
  <si>
    <t>Miasto</t>
  </si>
  <si>
    <t>Powiat</t>
  </si>
  <si>
    <t xml:space="preserve">PLAN DOCHODÓW BUDŻETU KALISZA NA 2010 ROK                                                               </t>
  </si>
  <si>
    <t>Budżet Kalisza                       w tym: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</si>
</sst>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</numFmts>
  <fonts count="1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8"/>
      <color indexed="14"/>
      <name val="Arial CE"/>
      <family val="0"/>
    </font>
    <font>
      <b/>
      <sz val="8"/>
      <color indexed="10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8" fillId="0" borderId="0" xfId="0" applyFont="1" applyFill="1" applyAlignment="1">
      <alignment/>
    </xf>
    <xf numFmtId="4" fontId="5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center"/>
    </xf>
    <xf numFmtId="4" fontId="10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3" fontId="1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5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49" fontId="1" fillId="0" borderId="3" xfId="0" applyNumberFormat="1" applyFont="1" applyFill="1" applyBorder="1" applyAlignment="1">
      <alignment horizontal="left"/>
    </xf>
    <xf numFmtId="49" fontId="1" fillId="0" borderId="4" xfId="0" applyNumberFormat="1" applyFont="1" applyFill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view="pageBreakPreview" zoomScale="140" zoomScaleNormal="110" zoomScaleSheetLayoutView="140" workbookViewId="0" topLeftCell="A121">
      <selection activeCell="F123" sqref="F123"/>
    </sheetView>
  </sheetViews>
  <sheetFormatPr defaultColWidth="9.00390625" defaultRowHeight="12.75"/>
  <cols>
    <col min="1" max="1" width="4.00390625" style="4" customWidth="1"/>
    <col min="2" max="2" width="42.125" style="36" customWidth="1"/>
    <col min="3" max="3" width="11.875" style="5" customWidth="1"/>
    <col min="4" max="4" width="11.875" style="47" customWidth="1"/>
    <col min="5" max="5" width="11.875" style="5" customWidth="1"/>
    <col min="6" max="6" width="16.625" style="3" customWidth="1"/>
    <col min="7" max="7" width="14.00390625" style="0" customWidth="1"/>
  </cols>
  <sheetData>
    <row r="1" spans="1:5" ht="67.5" customHeight="1">
      <c r="A1" s="73"/>
      <c r="B1" s="73"/>
      <c r="C1" s="74" t="s">
        <v>94</v>
      </c>
      <c r="D1" s="74"/>
      <c r="E1" s="74"/>
    </row>
    <row r="2" spans="2:4" ht="9.75" customHeight="1">
      <c r="B2" s="27"/>
      <c r="C2" s="45"/>
      <c r="D2" s="46"/>
    </row>
    <row r="3" spans="1:5" ht="18.75" customHeight="1">
      <c r="A3" s="86" t="s">
        <v>97</v>
      </c>
      <c r="B3" s="86"/>
      <c r="C3" s="86"/>
      <c r="D3" s="86"/>
      <c r="E3" s="87"/>
    </row>
    <row r="4" spans="2:5" ht="11.25" customHeight="1">
      <c r="B4" s="28"/>
      <c r="E4" s="25" t="s">
        <v>68</v>
      </c>
    </row>
    <row r="5" spans="1:5" ht="11.25" customHeight="1">
      <c r="A5" s="79" t="s">
        <v>33</v>
      </c>
      <c r="B5" s="79" t="s">
        <v>0</v>
      </c>
      <c r="C5" s="85" t="s">
        <v>98</v>
      </c>
      <c r="D5" s="82" t="s">
        <v>95</v>
      </c>
      <c r="E5" s="82" t="s">
        <v>96</v>
      </c>
    </row>
    <row r="6" spans="1:5" ht="30" customHeight="1">
      <c r="A6" s="81"/>
      <c r="B6" s="80"/>
      <c r="C6" s="85"/>
      <c r="D6" s="82"/>
      <c r="E6" s="82"/>
    </row>
    <row r="7" spans="1:6" s="4" customFormat="1" ht="9.75" customHeight="1">
      <c r="A7" s="2">
        <v>1</v>
      </c>
      <c r="B7" s="29">
        <v>2</v>
      </c>
      <c r="C7" s="56">
        <v>3</v>
      </c>
      <c r="D7" s="64">
        <v>4</v>
      </c>
      <c r="E7" s="26">
        <v>5</v>
      </c>
      <c r="F7" s="5"/>
    </row>
    <row r="8" spans="1:6" s="1" customFormat="1" ht="12.75">
      <c r="A8" s="17" t="s">
        <v>1</v>
      </c>
      <c r="B8" s="30" t="s">
        <v>2</v>
      </c>
      <c r="C8" s="48">
        <f aca="true" t="shared" si="0" ref="C8:C24">SUM(D8,E8)</f>
        <v>20300</v>
      </c>
      <c r="D8" s="44">
        <f>SUM(D9)</f>
        <v>20300</v>
      </c>
      <c r="E8" s="58">
        <v>0</v>
      </c>
      <c r="F8" s="6"/>
    </row>
    <row r="9" spans="1:6" s="1" customFormat="1" ht="12.75">
      <c r="A9" s="77" t="s">
        <v>31</v>
      </c>
      <c r="B9" s="78"/>
      <c r="C9" s="49">
        <f t="shared" si="0"/>
        <v>20300</v>
      </c>
      <c r="D9" s="50">
        <f>SUM(D10:D11)</f>
        <v>20300</v>
      </c>
      <c r="E9" s="58">
        <v>0</v>
      </c>
      <c r="F9" s="6"/>
    </row>
    <row r="10" spans="1:6" s="10" customFormat="1" ht="39.75" customHeight="1">
      <c r="A10" s="66"/>
      <c r="B10" s="31" t="s">
        <v>80</v>
      </c>
      <c r="C10" s="50">
        <f t="shared" si="0"/>
        <v>300</v>
      </c>
      <c r="D10" s="50">
        <v>300</v>
      </c>
      <c r="E10" s="52">
        <v>0</v>
      </c>
      <c r="F10" s="9"/>
    </row>
    <row r="11" spans="1:6" s="10" customFormat="1" ht="10.5" customHeight="1">
      <c r="A11" s="67"/>
      <c r="B11" s="68" t="s">
        <v>79</v>
      </c>
      <c r="C11" s="69">
        <f t="shared" si="0"/>
        <v>20000</v>
      </c>
      <c r="D11" s="57">
        <v>20000</v>
      </c>
      <c r="E11" s="52">
        <v>0</v>
      </c>
      <c r="F11" s="9"/>
    </row>
    <row r="12" spans="1:6" s="10" customFormat="1" ht="17.25" customHeight="1">
      <c r="A12" s="18" t="s">
        <v>4</v>
      </c>
      <c r="B12" s="32" t="s">
        <v>5</v>
      </c>
      <c r="C12" s="44">
        <f t="shared" si="0"/>
        <v>422200</v>
      </c>
      <c r="D12" s="63">
        <f>SUM(D13,D15)</f>
        <v>422200</v>
      </c>
      <c r="E12" s="63">
        <v>0</v>
      </c>
      <c r="F12" s="9"/>
    </row>
    <row r="13" spans="1:6" s="10" customFormat="1" ht="12.75" customHeight="1">
      <c r="A13" s="19" t="s">
        <v>31</v>
      </c>
      <c r="B13" s="33"/>
      <c r="C13" s="50">
        <f t="shared" si="0"/>
        <v>330000</v>
      </c>
      <c r="D13" s="50">
        <f>SUM(D14)</f>
        <v>330000</v>
      </c>
      <c r="E13" s="50">
        <f>SUM(E14)</f>
        <v>0</v>
      </c>
      <c r="F13" s="9"/>
    </row>
    <row r="14" spans="1:6" s="10" customFormat="1" ht="10.5" customHeight="1">
      <c r="A14" s="38"/>
      <c r="B14" s="39" t="s">
        <v>3</v>
      </c>
      <c r="C14" s="50">
        <f t="shared" si="0"/>
        <v>330000</v>
      </c>
      <c r="D14" s="50">
        <v>330000</v>
      </c>
      <c r="E14" s="52">
        <v>0</v>
      </c>
      <c r="F14" s="9"/>
    </row>
    <row r="15" spans="1:6" s="10" customFormat="1" ht="12.75" customHeight="1">
      <c r="A15" s="75" t="s">
        <v>32</v>
      </c>
      <c r="B15" s="76"/>
      <c r="C15" s="50">
        <f t="shared" si="0"/>
        <v>92200</v>
      </c>
      <c r="D15" s="59">
        <f>SUM(D16)</f>
        <v>92200</v>
      </c>
      <c r="E15" s="52">
        <v>0</v>
      </c>
      <c r="F15" s="9"/>
    </row>
    <row r="16" spans="1:6" s="10" customFormat="1" ht="29.25" customHeight="1">
      <c r="A16" s="20"/>
      <c r="B16" s="31" t="s">
        <v>44</v>
      </c>
      <c r="C16" s="50">
        <f t="shared" si="0"/>
        <v>92200</v>
      </c>
      <c r="D16" s="50">
        <v>92200</v>
      </c>
      <c r="E16" s="52">
        <v>0</v>
      </c>
      <c r="F16" s="9"/>
    </row>
    <row r="17" spans="1:6" s="16" customFormat="1" ht="13.5" customHeight="1">
      <c r="A17" s="18" t="s">
        <v>24</v>
      </c>
      <c r="B17" s="32" t="s">
        <v>25</v>
      </c>
      <c r="C17" s="44">
        <f t="shared" si="0"/>
        <v>26255408.36</v>
      </c>
      <c r="D17" s="44">
        <f>SUM(D18,D23)</f>
        <v>3545000</v>
      </c>
      <c r="E17" s="44">
        <f>SUM(E18,E23)</f>
        <v>22710408.36</v>
      </c>
      <c r="F17" s="15"/>
    </row>
    <row r="18" spans="1:6" s="10" customFormat="1" ht="12.75" customHeight="1">
      <c r="A18" s="19" t="s">
        <v>31</v>
      </c>
      <c r="B18" s="33"/>
      <c r="C18" s="50">
        <f t="shared" si="0"/>
        <v>80500</v>
      </c>
      <c r="D18" s="50">
        <f>SUM(D19:D20)</f>
        <v>65000</v>
      </c>
      <c r="E18" s="50">
        <f>SUM(E19:E22)</f>
        <v>15500</v>
      </c>
      <c r="F18" s="9"/>
    </row>
    <row r="19" spans="1:6" s="10" customFormat="1" ht="10.5" customHeight="1">
      <c r="A19" s="38"/>
      <c r="B19" s="39" t="s">
        <v>81</v>
      </c>
      <c r="C19" s="50">
        <f t="shared" si="0"/>
        <v>15000</v>
      </c>
      <c r="D19" s="50">
        <v>15000</v>
      </c>
      <c r="E19" s="52">
        <v>0</v>
      </c>
      <c r="F19" s="9"/>
    </row>
    <row r="20" spans="1:6" s="10" customFormat="1" ht="39.75" customHeight="1">
      <c r="A20" s="21"/>
      <c r="B20" s="31" t="s">
        <v>78</v>
      </c>
      <c r="C20" s="50">
        <f t="shared" si="0"/>
        <v>50000</v>
      </c>
      <c r="D20" s="50">
        <v>50000</v>
      </c>
      <c r="E20" s="52">
        <v>0</v>
      </c>
      <c r="F20" s="9"/>
    </row>
    <row r="21" spans="1:6" s="10" customFormat="1" ht="11.25" customHeight="1">
      <c r="A21" s="21"/>
      <c r="B21" s="31" t="s">
        <v>82</v>
      </c>
      <c r="C21" s="50">
        <f t="shared" si="0"/>
        <v>15000</v>
      </c>
      <c r="D21" s="50">
        <v>0</v>
      </c>
      <c r="E21" s="52">
        <v>15000</v>
      </c>
      <c r="F21" s="9"/>
    </row>
    <row r="22" spans="1:6" s="10" customFormat="1" ht="9.75" customHeight="1">
      <c r="A22" s="21"/>
      <c r="B22" s="31" t="s">
        <v>3</v>
      </c>
      <c r="C22" s="50">
        <f t="shared" si="0"/>
        <v>500</v>
      </c>
      <c r="D22" s="50">
        <v>0</v>
      </c>
      <c r="E22" s="52">
        <v>500</v>
      </c>
      <c r="F22" s="9"/>
    </row>
    <row r="23" spans="1:6" s="10" customFormat="1" ht="12.75" customHeight="1">
      <c r="A23" s="75" t="s">
        <v>32</v>
      </c>
      <c r="B23" s="76"/>
      <c r="C23" s="50">
        <f t="shared" si="0"/>
        <v>26174908.36</v>
      </c>
      <c r="D23" s="50">
        <f>SUM(D24:D24)</f>
        <v>3480000</v>
      </c>
      <c r="E23" s="50">
        <f>SUM(E24:E24)</f>
        <v>22694908.36</v>
      </c>
      <c r="F23" s="9"/>
    </row>
    <row r="24" spans="1:6" s="10" customFormat="1" ht="10.5" customHeight="1">
      <c r="A24" s="20"/>
      <c r="B24" s="31" t="s">
        <v>74</v>
      </c>
      <c r="C24" s="50">
        <f t="shared" si="0"/>
        <v>26174908.36</v>
      </c>
      <c r="D24" s="50">
        <v>3480000</v>
      </c>
      <c r="E24" s="60">
        <f>19998786.36-1709730+4405852</f>
        <v>22694908.36</v>
      </c>
      <c r="F24" s="9"/>
    </row>
    <row r="25" spans="1:6" s="10" customFormat="1" ht="15" customHeight="1">
      <c r="A25" s="18" t="s">
        <v>71</v>
      </c>
      <c r="B25" s="32" t="s">
        <v>72</v>
      </c>
      <c r="C25" s="44">
        <f aca="true" t="shared" si="1" ref="C25:C51">SUM(D25,E25)</f>
        <v>5200000</v>
      </c>
      <c r="D25" s="63">
        <f>SUM(D26)</f>
        <v>5200000</v>
      </c>
      <c r="E25" s="63">
        <v>0</v>
      </c>
      <c r="F25" s="9"/>
    </row>
    <row r="26" spans="1:6" s="10" customFormat="1" ht="12.75" customHeight="1">
      <c r="A26" s="75" t="s">
        <v>32</v>
      </c>
      <c r="B26" s="76"/>
      <c r="C26" s="50">
        <f t="shared" si="1"/>
        <v>5200000</v>
      </c>
      <c r="D26" s="59">
        <f>SUM(D27)</f>
        <v>5200000</v>
      </c>
      <c r="E26" s="52">
        <v>0</v>
      </c>
      <c r="F26" s="9"/>
    </row>
    <row r="27" spans="1:6" s="10" customFormat="1" ht="10.5" customHeight="1">
      <c r="A27" s="20"/>
      <c r="B27" s="31" t="s">
        <v>75</v>
      </c>
      <c r="C27" s="50">
        <f t="shared" si="1"/>
        <v>5200000</v>
      </c>
      <c r="D27" s="50">
        <v>5200000</v>
      </c>
      <c r="E27" s="52">
        <v>0</v>
      </c>
      <c r="F27" s="9"/>
    </row>
    <row r="28" spans="1:6" s="10" customFormat="1" ht="13.5" customHeight="1">
      <c r="A28" s="18" t="s">
        <v>6</v>
      </c>
      <c r="B28" s="34" t="s">
        <v>7</v>
      </c>
      <c r="C28" s="44">
        <f t="shared" si="1"/>
        <v>11562600</v>
      </c>
      <c r="D28" s="44">
        <f>SUM(D29,D34)</f>
        <v>10128100</v>
      </c>
      <c r="E28" s="44">
        <f>SUM(E29,E34)</f>
        <v>1434500</v>
      </c>
      <c r="F28" s="9"/>
    </row>
    <row r="29" spans="1:6" s="10" customFormat="1" ht="12.75" customHeight="1">
      <c r="A29" s="75" t="s">
        <v>31</v>
      </c>
      <c r="B29" s="76"/>
      <c r="C29" s="50">
        <f t="shared" si="1"/>
        <v>4587600</v>
      </c>
      <c r="D29" s="50">
        <f>SUM(D30:D31,D32:D33)</f>
        <v>3153100</v>
      </c>
      <c r="E29" s="50">
        <f>SUM(E30:E31,E32:E33)</f>
        <v>1434500</v>
      </c>
      <c r="F29" s="9"/>
    </row>
    <row r="30" spans="1:6" s="10" customFormat="1" ht="19.5" customHeight="1">
      <c r="A30" s="21"/>
      <c r="B30" s="31" t="s">
        <v>83</v>
      </c>
      <c r="C30" s="50">
        <f t="shared" si="1"/>
        <v>1571000</v>
      </c>
      <c r="D30" s="50">
        <v>1553000</v>
      </c>
      <c r="E30" s="60">
        <v>18000</v>
      </c>
      <c r="F30" s="9"/>
    </row>
    <row r="31" spans="1:6" s="10" customFormat="1" ht="39" customHeight="1">
      <c r="A31" s="21"/>
      <c r="B31" s="31" t="s">
        <v>80</v>
      </c>
      <c r="C31" s="51">
        <f t="shared" si="1"/>
        <v>1600100</v>
      </c>
      <c r="D31" s="51">
        <v>1600100</v>
      </c>
      <c r="E31" s="61">
        <v>0</v>
      </c>
      <c r="F31" s="9"/>
    </row>
    <row r="32" spans="1:6" s="10" customFormat="1" ht="30" customHeight="1">
      <c r="A32" s="22"/>
      <c r="B32" s="31" t="s">
        <v>45</v>
      </c>
      <c r="C32" s="50">
        <f t="shared" si="1"/>
        <v>45000</v>
      </c>
      <c r="D32" s="50">
        <v>0</v>
      </c>
      <c r="E32" s="52">
        <v>45000</v>
      </c>
      <c r="F32" s="9"/>
    </row>
    <row r="33" spans="1:6" s="10" customFormat="1" ht="30" customHeight="1">
      <c r="A33" s="21"/>
      <c r="B33" s="35" t="s">
        <v>46</v>
      </c>
      <c r="C33" s="50">
        <f t="shared" si="1"/>
        <v>1371500</v>
      </c>
      <c r="D33" s="50">
        <v>0</v>
      </c>
      <c r="E33" s="52">
        <f>1184250+187250</f>
        <v>1371500</v>
      </c>
      <c r="F33" s="9"/>
    </row>
    <row r="34" spans="1:6" s="10" customFormat="1" ht="12.75" customHeight="1">
      <c r="A34" s="75" t="s">
        <v>32</v>
      </c>
      <c r="B34" s="76"/>
      <c r="C34" s="50">
        <f t="shared" si="1"/>
        <v>6975000</v>
      </c>
      <c r="D34" s="50">
        <f>SUM(D35:D36)</f>
        <v>6975000</v>
      </c>
      <c r="E34" s="52">
        <v>0</v>
      </c>
      <c r="F34" s="9"/>
    </row>
    <row r="35" spans="1:6" s="10" customFormat="1" ht="20.25" customHeight="1">
      <c r="A35" s="21"/>
      <c r="B35" s="31" t="s">
        <v>85</v>
      </c>
      <c r="C35" s="50">
        <f t="shared" si="1"/>
        <v>275000</v>
      </c>
      <c r="D35" s="50">
        <v>275000</v>
      </c>
      <c r="E35" s="52">
        <v>0</v>
      </c>
      <c r="F35" s="9"/>
    </row>
    <row r="36" spans="1:6" s="10" customFormat="1" ht="20.25" customHeight="1">
      <c r="A36" s="21"/>
      <c r="B36" s="31" t="s">
        <v>86</v>
      </c>
      <c r="C36" s="50">
        <f t="shared" si="1"/>
        <v>6700000</v>
      </c>
      <c r="D36" s="50">
        <f>5700000+1000000</f>
        <v>6700000</v>
      </c>
      <c r="E36" s="52">
        <v>0</v>
      </c>
      <c r="F36" s="9"/>
    </row>
    <row r="37" spans="1:6" s="42" customFormat="1" ht="13.5" customHeight="1">
      <c r="A37" s="23">
        <v>710</v>
      </c>
      <c r="B37" s="32" t="s">
        <v>8</v>
      </c>
      <c r="C37" s="44">
        <f t="shared" si="1"/>
        <v>519800</v>
      </c>
      <c r="D37" s="44">
        <f>SUM(D38)</f>
        <v>0</v>
      </c>
      <c r="E37" s="44">
        <f>SUM(E38)</f>
        <v>519800</v>
      </c>
      <c r="F37" s="41"/>
    </row>
    <row r="38" spans="1:6" s="10" customFormat="1" ht="12.75" customHeight="1">
      <c r="A38" s="75" t="s">
        <v>31</v>
      </c>
      <c r="B38" s="76"/>
      <c r="C38" s="50">
        <f t="shared" si="1"/>
        <v>519800</v>
      </c>
      <c r="D38" s="50">
        <f>SUM(D39:D39)</f>
        <v>0</v>
      </c>
      <c r="E38" s="50">
        <f>SUM(E39:E39)</f>
        <v>519800</v>
      </c>
      <c r="F38" s="9"/>
    </row>
    <row r="39" spans="1:6" s="10" customFormat="1" ht="29.25" customHeight="1">
      <c r="A39" s="22"/>
      <c r="B39" s="31" t="s">
        <v>45</v>
      </c>
      <c r="C39" s="50">
        <f t="shared" si="1"/>
        <v>519800</v>
      </c>
      <c r="D39" s="50">
        <v>0</v>
      </c>
      <c r="E39" s="60">
        <f>92800+15000+412000</f>
        <v>519800</v>
      </c>
      <c r="F39" s="9"/>
    </row>
    <row r="40" spans="1:6" s="10" customFormat="1" ht="13.5" customHeight="1">
      <c r="A40" s="23">
        <v>750</v>
      </c>
      <c r="B40" s="32" t="s">
        <v>9</v>
      </c>
      <c r="C40" s="44">
        <f t="shared" si="1"/>
        <v>975000</v>
      </c>
      <c r="D40" s="44">
        <f>SUM(D41)</f>
        <v>691100</v>
      </c>
      <c r="E40" s="44">
        <f>SUM(E41)</f>
        <v>283900</v>
      </c>
      <c r="F40" s="9"/>
    </row>
    <row r="41" spans="1:6" s="10" customFormat="1" ht="12.75" customHeight="1">
      <c r="A41" s="75" t="s">
        <v>31</v>
      </c>
      <c r="B41" s="76"/>
      <c r="C41" s="50">
        <f t="shared" si="1"/>
        <v>975000</v>
      </c>
      <c r="D41" s="50">
        <f>SUM(D42,D43:D44,D45:D47)</f>
        <v>691100</v>
      </c>
      <c r="E41" s="50">
        <f>SUM(E42,E43:E44,E45:E47)</f>
        <v>283900</v>
      </c>
      <c r="F41" s="9"/>
    </row>
    <row r="42" spans="1:6" s="42" customFormat="1" ht="13.5" customHeight="1">
      <c r="A42" s="43" t="s">
        <v>28</v>
      </c>
      <c r="B42" s="37" t="s">
        <v>65</v>
      </c>
      <c r="C42" s="51">
        <f t="shared" si="1"/>
        <v>10800</v>
      </c>
      <c r="D42" s="51">
        <v>5200</v>
      </c>
      <c r="E42" s="51">
        <v>5600</v>
      </c>
      <c r="F42" s="41"/>
    </row>
    <row r="43" spans="1:6" s="10" customFormat="1" ht="39.75" customHeight="1">
      <c r="A43" s="21"/>
      <c r="B43" s="31" t="s">
        <v>80</v>
      </c>
      <c r="C43" s="50">
        <f t="shared" si="1"/>
        <v>24500</v>
      </c>
      <c r="D43" s="50">
        <v>24500</v>
      </c>
      <c r="E43" s="60">
        <v>0</v>
      </c>
      <c r="F43" s="9"/>
    </row>
    <row r="44" spans="1:6" s="10" customFormat="1" ht="13.5" customHeight="1">
      <c r="A44" s="22"/>
      <c r="B44" s="37" t="s">
        <v>3</v>
      </c>
      <c r="C44" s="51">
        <f t="shared" si="1"/>
        <v>31900</v>
      </c>
      <c r="D44" s="51">
        <v>31900</v>
      </c>
      <c r="E44" s="61">
        <v>0</v>
      </c>
      <c r="F44" s="9"/>
    </row>
    <row r="45" spans="1:6" s="10" customFormat="1" ht="30.75" customHeight="1">
      <c r="A45" s="22"/>
      <c r="B45" s="31" t="s">
        <v>49</v>
      </c>
      <c r="C45" s="50">
        <f t="shared" si="1"/>
        <v>629500</v>
      </c>
      <c r="D45" s="50">
        <v>629500</v>
      </c>
      <c r="E45" s="60">
        <v>0</v>
      </c>
      <c r="F45" s="9"/>
    </row>
    <row r="46" spans="1:6" s="10" customFormat="1" ht="30" customHeight="1">
      <c r="A46" s="22"/>
      <c r="B46" s="31" t="s">
        <v>45</v>
      </c>
      <c r="C46" s="50">
        <f t="shared" si="1"/>
        <v>267300</v>
      </c>
      <c r="D46" s="50">
        <v>0</v>
      </c>
      <c r="E46" s="52">
        <v>267300</v>
      </c>
      <c r="F46" s="9"/>
    </row>
    <row r="47" spans="1:6" s="10" customFormat="1" ht="30" customHeight="1">
      <c r="A47" s="22"/>
      <c r="B47" s="31" t="s">
        <v>47</v>
      </c>
      <c r="C47" s="50">
        <f t="shared" si="1"/>
        <v>11000</v>
      </c>
      <c r="D47" s="50">
        <v>0</v>
      </c>
      <c r="E47" s="52">
        <v>11000</v>
      </c>
      <c r="F47" s="9"/>
    </row>
    <row r="48" spans="1:6" s="10" customFormat="1" ht="18.75" customHeight="1">
      <c r="A48" s="23">
        <v>751</v>
      </c>
      <c r="B48" s="32" t="s">
        <v>10</v>
      </c>
      <c r="C48" s="44">
        <f t="shared" si="1"/>
        <v>17906</v>
      </c>
      <c r="D48" s="44">
        <f>SUM(D50)</f>
        <v>17906</v>
      </c>
      <c r="E48" s="63">
        <v>0</v>
      </c>
      <c r="F48" s="9"/>
    </row>
    <row r="49" spans="1:6" s="10" customFormat="1" ht="12.75" customHeight="1">
      <c r="A49" s="75" t="s">
        <v>31</v>
      </c>
      <c r="B49" s="76"/>
      <c r="C49" s="50">
        <f t="shared" si="1"/>
        <v>17906</v>
      </c>
      <c r="D49" s="50">
        <f>SUM(D50)</f>
        <v>17906</v>
      </c>
      <c r="E49" s="52">
        <v>0</v>
      </c>
      <c r="F49" s="9"/>
    </row>
    <row r="50" spans="1:6" s="10" customFormat="1" ht="30.75" customHeight="1">
      <c r="A50" s="23"/>
      <c r="B50" s="31" t="s">
        <v>49</v>
      </c>
      <c r="C50" s="50">
        <f t="shared" si="1"/>
        <v>17906</v>
      </c>
      <c r="D50" s="50">
        <v>17906</v>
      </c>
      <c r="E50" s="60">
        <v>0</v>
      </c>
      <c r="F50" s="9"/>
    </row>
    <row r="51" spans="1:6" s="10" customFormat="1" ht="15.75" customHeight="1">
      <c r="A51" s="23">
        <v>754</v>
      </c>
      <c r="B51" s="32" t="s">
        <v>11</v>
      </c>
      <c r="C51" s="44">
        <f t="shared" si="1"/>
        <v>8505520</v>
      </c>
      <c r="D51" s="44">
        <f>SUM(D52,D57)</f>
        <v>132000</v>
      </c>
      <c r="E51" s="44">
        <f>SUM(E52,E57)</f>
        <v>8373520</v>
      </c>
      <c r="F51" s="9"/>
    </row>
    <row r="52" spans="1:6" s="10" customFormat="1" ht="12.75" customHeight="1">
      <c r="A52" s="75" t="s">
        <v>31</v>
      </c>
      <c r="B52" s="76"/>
      <c r="C52" s="50">
        <f aca="true" t="shared" si="2" ref="C52:C80">SUM(D52,E52)</f>
        <v>8422520</v>
      </c>
      <c r="D52" s="50">
        <f>SUM(D53:D56)</f>
        <v>132000</v>
      </c>
      <c r="E52" s="50">
        <f>SUM(E53:E56)</f>
        <v>8290520</v>
      </c>
      <c r="F52" s="9"/>
    </row>
    <row r="53" spans="1:6" s="10" customFormat="1" ht="11.25" customHeight="1">
      <c r="A53" s="22"/>
      <c r="B53" s="31" t="s">
        <v>87</v>
      </c>
      <c r="C53" s="50">
        <f t="shared" si="2"/>
        <v>132000</v>
      </c>
      <c r="D53" s="50">
        <v>132000</v>
      </c>
      <c r="E53" s="52">
        <v>0</v>
      </c>
      <c r="F53" s="9"/>
    </row>
    <row r="54" spans="1:6" s="10" customFormat="1" ht="12" customHeight="1">
      <c r="A54" s="22"/>
      <c r="B54" s="31" t="s">
        <v>88</v>
      </c>
      <c r="C54" s="50">
        <f t="shared" si="2"/>
        <v>12500</v>
      </c>
      <c r="D54" s="50">
        <v>0</v>
      </c>
      <c r="E54" s="52">
        <v>12500</v>
      </c>
      <c r="F54" s="9"/>
    </row>
    <row r="55" spans="1:6" s="10" customFormat="1" ht="30" customHeight="1">
      <c r="A55" s="22"/>
      <c r="B55" s="31" t="s">
        <v>45</v>
      </c>
      <c r="C55" s="50">
        <f t="shared" si="2"/>
        <v>8277000</v>
      </c>
      <c r="D55" s="50">
        <v>0</v>
      </c>
      <c r="E55" s="52">
        <v>8277000</v>
      </c>
      <c r="F55" s="9"/>
    </row>
    <row r="56" spans="1:6" s="10" customFormat="1" ht="28.5" customHeight="1">
      <c r="A56" s="21"/>
      <c r="B56" s="35" t="s">
        <v>48</v>
      </c>
      <c r="C56" s="50">
        <f t="shared" si="2"/>
        <v>1020</v>
      </c>
      <c r="D56" s="50">
        <v>0</v>
      </c>
      <c r="E56" s="52">
        <f>1025-5</f>
        <v>1020</v>
      </c>
      <c r="F56" s="9"/>
    </row>
    <row r="57" spans="1:6" s="10" customFormat="1" ht="12" customHeight="1">
      <c r="A57" s="75" t="s">
        <v>32</v>
      </c>
      <c r="B57" s="88"/>
      <c r="C57" s="50">
        <f t="shared" si="2"/>
        <v>83000</v>
      </c>
      <c r="D57" s="50">
        <v>0</v>
      </c>
      <c r="E57" s="50">
        <f>SUM(E58:E58)</f>
        <v>83000</v>
      </c>
      <c r="F57" s="9"/>
    </row>
    <row r="58" spans="1:6" s="10" customFormat="1" ht="30" customHeight="1">
      <c r="A58" s="21"/>
      <c r="B58" s="35" t="s">
        <v>70</v>
      </c>
      <c r="C58" s="50">
        <f t="shared" si="2"/>
        <v>83000</v>
      </c>
      <c r="D58" s="50">
        <v>0</v>
      </c>
      <c r="E58" s="52">
        <v>83000</v>
      </c>
      <c r="F58" s="9"/>
    </row>
    <row r="59" spans="1:6" s="10" customFormat="1" ht="28.5" customHeight="1">
      <c r="A59" s="23">
        <v>756</v>
      </c>
      <c r="B59" s="32" t="s">
        <v>12</v>
      </c>
      <c r="C59" s="44">
        <f t="shared" si="2"/>
        <v>159616650</v>
      </c>
      <c r="D59" s="44">
        <f>SUM(D60)</f>
        <v>138670718</v>
      </c>
      <c r="E59" s="44">
        <f>SUM(E60)</f>
        <v>20945932</v>
      </c>
      <c r="F59" s="9"/>
    </row>
    <row r="60" spans="1:6" s="10" customFormat="1" ht="12.75" customHeight="1">
      <c r="A60" s="75" t="s">
        <v>31</v>
      </c>
      <c r="B60" s="76"/>
      <c r="C60" s="50">
        <f t="shared" si="2"/>
        <v>159616650</v>
      </c>
      <c r="D60" s="50">
        <f>SUM(D61:D73,D74:D76,D77)</f>
        <v>138670718</v>
      </c>
      <c r="E60" s="50">
        <f>SUM(E61:E73,E74:E77)</f>
        <v>20945932</v>
      </c>
      <c r="F60" s="9"/>
    </row>
    <row r="61" spans="1:6" s="10" customFormat="1" ht="10.5" customHeight="1">
      <c r="A61" s="22"/>
      <c r="B61" s="31" t="s">
        <v>56</v>
      </c>
      <c r="C61" s="50">
        <f t="shared" si="2"/>
        <v>80245707</v>
      </c>
      <c r="D61" s="50">
        <v>62815775</v>
      </c>
      <c r="E61" s="52">
        <v>17429932</v>
      </c>
      <c r="F61" s="9"/>
    </row>
    <row r="62" spans="1:6" s="10" customFormat="1" ht="10.5" customHeight="1">
      <c r="A62" s="22"/>
      <c r="B62" s="31" t="s">
        <v>50</v>
      </c>
      <c r="C62" s="50">
        <f t="shared" si="2"/>
        <v>8000000</v>
      </c>
      <c r="D62" s="50">
        <f>4900000+817000+817000</f>
        <v>6534000</v>
      </c>
      <c r="E62" s="52">
        <f>1100000+183000+183000</f>
        <v>1466000</v>
      </c>
      <c r="F62" s="9"/>
    </row>
    <row r="63" spans="1:6" s="10" customFormat="1" ht="12" customHeight="1">
      <c r="A63" s="22"/>
      <c r="B63" s="31" t="s">
        <v>35</v>
      </c>
      <c r="C63" s="50">
        <f t="shared" si="2"/>
        <v>47300000</v>
      </c>
      <c r="D63" s="50">
        <f>33500000+11000000+1300000+1500000</f>
        <v>47300000</v>
      </c>
      <c r="E63" s="52">
        <v>0</v>
      </c>
      <c r="F63" s="9"/>
    </row>
    <row r="64" spans="1:6" s="10" customFormat="1" ht="12" customHeight="1">
      <c r="A64" s="22"/>
      <c r="B64" s="31" t="s">
        <v>36</v>
      </c>
      <c r="C64" s="50">
        <f t="shared" si="2"/>
        <v>285000</v>
      </c>
      <c r="D64" s="50">
        <f>11000+274000+10000-10000</f>
        <v>285000</v>
      </c>
      <c r="E64" s="52">
        <v>0</v>
      </c>
      <c r="F64" s="9"/>
    </row>
    <row r="65" spans="1:6" s="10" customFormat="1" ht="12" customHeight="1">
      <c r="A65" s="22"/>
      <c r="B65" s="31" t="s">
        <v>37</v>
      </c>
      <c r="C65" s="50">
        <f t="shared" si="2"/>
        <v>2900</v>
      </c>
      <c r="D65" s="50">
        <f>2300+600</f>
        <v>2900</v>
      </c>
      <c r="E65" s="52">
        <v>0</v>
      </c>
      <c r="F65" s="9"/>
    </row>
    <row r="66" spans="1:6" s="10" customFormat="1" ht="11.25" customHeight="1">
      <c r="A66" s="22"/>
      <c r="B66" s="31" t="s">
        <v>38</v>
      </c>
      <c r="C66" s="50">
        <f t="shared" si="2"/>
        <v>3600000</v>
      </c>
      <c r="D66" s="50">
        <f>2300000+1000000+300000</f>
        <v>3600000</v>
      </c>
      <c r="E66" s="52">
        <v>0</v>
      </c>
      <c r="F66" s="9"/>
    </row>
    <row r="67" spans="1:6" s="10" customFormat="1" ht="20.25" customHeight="1">
      <c r="A67" s="20"/>
      <c r="B67" s="31" t="s">
        <v>39</v>
      </c>
      <c r="C67" s="50">
        <f t="shared" si="2"/>
        <v>200000</v>
      </c>
      <c r="D67" s="50">
        <v>200000</v>
      </c>
      <c r="E67" s="52">
        <v>0</v>
      </c>
      <c r="F67" s="9"/>
    </row>
    <row r="68" spans="1:6" s="10" customFormat="1" ht="11.25" customHeight="1">
      <c r="A68" s="20"/>
      <c r="B68" s="31" t="s">
        <v>40</v>
      </c>
      <c r="C68" s="50">
        <f t="shared" si="2"/>
        <v>800000</v>
      </c>
      <c r="D68" s="50">
        <v>800000</v>
      </c>
      <c r="E68" s="52">
        <v>0</v>
      </c>
      <c r="F68" s="9"/>
    </row>
    <row r="69" spans="1:6" s="10" customFormat="1" ht="12" customHeight="1">
      <c r="A69" s="20"/>
      <c r="B69" s="31" t="s">
        <v>13</v>
      </c>
      <c r="C69" s="50">
        <f t="shared" si="2"/>
        <v>3000000</v>
      </c>
      <c r="D69" s="50">
        <v>3000000</v>
      </c>
      <c r="E69" s="52">
        <v>0</v>
      </c>
      <c r="F69" s="9"/>
    </row>
    <row r="70" spans="1:6" s="10" customFormat="1" ht="11.25" customHeight="1">
      <c r="A70" s="22"/>
      <c r="B70" s="31" t="s">
        <v>89</v>
      </c>
      <c r="C70" s="50">
        <f t="shared" si="2"/>
        <v>2000000</v>
      </c>
      <c r="D70" s="50">
        <v>0</v>
      </c>
      <c r="E70" s="52">
        <f>1578200+421800</f>
        <v>2000000</v>
      </c>
      <c r="F70" s="9"/>
    </row>
    <row r="71" spans="1:6" s="10" customFormat="1" ht="12" customHeight="1">
      <c r="A71" s="20"/>
      <c r="B71" s="31" t="s">
        <v>14</v>
      </c>
      <c r="C71" s="50">
        <f t="shared" si="2"/>
        <v>4000000</v>
      </c>
      <c r="D71" s="50">
        <f>3550000+450000</f>
        <v>4000000</v>
      </c>
      <c r="E71" s="52">
        <v>0</v>
      </c>
      <c r="F71" s="9"/>
    </row>
    <row r="72" spans="1:6" s="10" customFormat="1" ht="11.25" customHeight="1">
      <c r="A72" s="22"/>
      <c r="B72" s="31" t="s">
        <v>41</v>
      </c>
      <c r="C72" s="50">
        <f t="shared" si="2"/>
        <v>1870000</v>
      </c>
      <c r="D72" s="50">
        <f>1670000+200000</f>
        <v>1870000</v>
      </c>
      <c r="E72" s="52">
        <v>0</v>
      </c>
      <c r="F72" s="9"/>
    </row>
    <row r="73" spans="1:6" s="10" customFormat="1" ht="20.25" customHeight="1">
      <c r="A73" s="22"/>
      <c r="B73" s="31" t="s">
        <v>51</v>
      </c>
      <c r="C73" s="50">
        <f t="shared" si="2"/>
        <v>3079000</v>
      </c>
      <c r="D73" s="50">
        <v>3029000</v>
      </c>
      <c r="E73" s="52">
        <v>50000</v>
      </c>
      <c r="F73" s="9"/>
    </row>
    <row r="74" spans="1:6" s="42" customFormat="1" ht="12" customHeight="1">
      <c r="A74" s="40"/>
      <c r="B74" s="37" t="s">
        <v>42</v>
      </c>
      <c r="C74" s="51">
        <f t="shared" si="2"/>
        <v>4200000</v>
      </c>
      <c r="D74" s="51">
        <v>4200000</v>
      </c>
      <c r="E74" s="62">
        <v>0</v>
      </c>
      <c r="F74" s="41"/>
    </row>
    <row r="75" spans="1:6" s="10" customFormat="1" ht="10.5" customHeight="1">
      <c r="A75" s="20"/>
      <c r="B75" s="31" t="s">
        <v>90</v>
      </c>
      <c r="C75" s="50">
        <f t="shared" si="2"/>
        <v>211000</v>
      </c>
      <c r="D75" s="50">
        <v>211000</v>
      </c>
      <c r="E75" s="52">
        <v>0</v>
      </c>
      <c r="F75" s="9"/>
    </row>
    <row r="76" spans="1:6" s="10" customFormat="1" ht="12" customHeight="1">
      <c r="A76" s="20"/>
      <c r="B76" s="31" t="s">
        <v>57</v>
      </c>
      <c r="C76" s="50">
        <f t="shared" si="2"/>
        <v>651500</v>
      </c>
      <c r="D76" s="50">
        <v>651500</v>
      </c>
      <c r="E76" s="52">
        <v>0</v>
      </c>
      <c r="F76" s="9"/>
    </row>
    <row r="77" spans="1:6" s="10" customFormat="1" ht="20.25" customHeight="1">
      <c r="A77" s="22"/>
      <c r="B77" s="31" t="s">
        <v>27</v>
      </c>
      <c r="C77" s="50">
        <f t="shared" si="2"/>
        <v>171543</v>
      </c>
      <c r="D77" s="50">
        <f>147228+24315</f>
        <v>171543</v>
      </c>
      <c r="E77" s="52">
        <v>0</v>
      </c>
      <c r="F77" s="9"/>
    </row>
    <row r="78" spans="1:6" s="10" customFormat="1" ht="13.5" customHeight="1">
      <c r="A78" s="23">
        <v>758</v>
      </c>
      <c r="B78" s="32" t="s">
        <v>15</v>
      </c>
      <c r="C78" s="44">
        <f t="shared" si="2"/>
        <v>130330361</v>
      </c>
      <c r="D78" s="44">
        <f>SUM(D79)</f>
        <v>51098653</v>
      </c>
      <c r="E78" s="44">
        <f>SUM(E79)</f>
        <v>79231708</v>
      </c>
      <c r="F78" s="9"/>
    </row>
    <row r="79" spans="1:6" s="10" customFormat="1" ht="12.75" customHeight="1">
      <c r="A79" s="75" t="s">
        <v>31</v>
      </c>
      <c r="B79" s="76"/>
      <c r="C79" s="50">
        <f t="shared" si="2"/>
        <v>130330361</v>
      </c>
      <c r="D79" s="50">
        <f>SUM(D80:D81)</f>
        <v>51098653</v>
      </c>
      <c r="E79" s="50">
        <f>SUM(E80:E81)</f>
        <v>79231708</v>
      </c>
      <c r="F79" s="9"/>
    </row>
    <row r="80" spans="1:6" s="10" customFormat="1" ht="12.75" customHeight="1">
      <c r="A80" s="20"/>
      <c r="B80" s="31" t="s">
        <v>84</v>
      </c>
      <c r="C80" s="50">
        <f t="shared" si="2"/>
        <v>2500000</v>
      </c>
      <c r="D80" s="50">
        <f>1500000+1000000</f>
        <v>2500000</v>
      </c>
      <c r="E80" s="52">
        <v>0</v>
      </c>
      <c r="F80" s="9"/>
    </row>
    <row r="81" spans="1:6" s="10" customFormat="1" ht="11.25" customHeight="1">
      <c r="A81" s="20"/>
      <c r="B81" s="31" t="s">
        <v>29</v>
      </c>
      <c r="C81" s="50">
        <f aca="true" t="shared" si="3" ref="C81:C102">SUM(D81,E81)</f>
        <v>127830361</v>
      </c>
      <c r="D81" s="50">
        <f>44532690+4065963</f>
        <v>48598653</v>
      </c>
      <c r="E81" s="52">
        <v>79231708</v>
      </c>
      <c r="F81" s="9"/>
    </row>
    <row r="82" spans="1:6" s="10" customFormat="1" ht="13.5" customHeight="1">
      <c r="A82" s="23">
        <v>801</v>
      </c>
      <c r="B82" s="32" t="s">
        <v>16</v>
      </c>
      <c r="C82" s="44">
        <f t="shared" si="3"/>
        <v>809500</v>
      </c>
      <c r="D82" s="44">
        <f>SUM(D83,)</f>
        <v>390000</v>
      </c>
      <c r="E82" s="44">
        <f>SUM(E83,)</f>
        <v>419500</v>
      </c>
      <c r="F82" s="9"/>
    </row>
    <row r="83" spans="1:6" s="10" customFormat="1" ht="12.75" customHeight="1">
      <c r="A83" s="75" t="s">
        <v>31</v>
      </c>
      <c r="B83" s="76"/>
      <c r="C83" s="50">
        <f t="shared" si="3"/>
        <v>809500</v>
      </c>
      <c r="D83" s="50">
        <f>SUM(D84:D90)</f>
        <v>390000</v>
      </c>
      <c r="E83" s="50">
        <f>SUM(E84:E88,E89:E90)</f>
        <v>419500</v>
      </c>
      <c r="F83" s="9"/>
    </row>
    <row r="84" spans="1:6" s="10" customFormat="1" ht="11.25" customHeight="1">
      <c r="A84" s="21"/>
      <c r="B84" s="31" t="s">
        <v>81</v>
      </c>
      <c r="C84" s="50">
        <f t="shared" si="3"/>
        <v>18300</v>
      </c>
      <c r="D84" s="50">
        <v>7600</v>
      </c>
      <c r="E84" s="52">
        <v>10700</v>
      </c>
      <c r="F84" s="9"/>
    </row>
    <row r="85" spans="1:6" s="10" customFormat="1" ht="39.75" customHeight="1">
      <c r="A85" s="21"/>
      <c r="B85" s="31" t="s">
        <v>78</v>
      </c>
      <c r="C85" s="50">
        <f t="shared" si="3"/>
        <v>39760</v>
      </c>
      <c r="D85" s="50">
        <v>17160</v>
      </c>
      <c r="E85" s="52">
        <f>22600</f>
        <v>22600</v>
      </c>
      <c r="F85" s="9"/>
    </row>
    <row r="86" spans="1:6" s="10" customFormat="1" ht="11.25" customHeight="1">
      <c r="A86" s="21"/>
      <c r="B86" s="31" t="s">
        <v>88</v>
      </c>
      <c r="C86" s="50">
        <f t="shared" si="3"/>
        <v>350000</v>
      </c>
      <c r="D86" s="50">
        <v>0</v>
      </c>
      <c r="E86" s="52">
        <v>350000</v>
      </c>
      <c r="F86" s="9"/>
    </row>
    <row r="87" spans="1:6" s="10" customFormat="1" ht="12.75" customHeight="1">
      <c r="A87" s="20"/>
      <c r="B87" s="31" t="s">
        <v>82</v>
      </c>
      <c r="C87" s="50">
        <f t="shared" si="3"/>
        <v>40</v>
      </c>
      <c r="D87" s="50">
        <v>40</v>
      </c>
      <c r="E87" s="52">
        <v>0</v>
      </c>
      <c r="F87" s="9"/>
    </row>
    <row r="88" spans="1:6" s="10" customFormat="1" ht="11.25" customHeight="1">
      <c r="A88" s="20"/>
      <c r="B88" s="31" t="s">
        <v>3</v>
      </c>
      <c r="C88" s="50">
        <f t="shared" si="3"/>
        <v>35200</v>
      </c>
      <c r="D88" s="50">
        <v>18900</v>
      </c>
      <c r="E88" s="52">
        <v>16300</v>
      </c>
      <c r="F88" s="9"/>
    </row>
    <row r="89" spans="1:6" s="10" customFormat="1" ht="28.5" customHeight="1">
      <c r="A89" s="20"/>
      <c r="B89" s="31" t="s">
        <v>67</v>
      </c>
      <c r="C89" s="50">
        <f t="shared" si="3"/>
        <v>346300</v>
      </c>
      <c r="D89" s="50">
        <v>346300</v>
      </c>
      <c r="E89" s="60">
        <v>0</v>
      </c>
      <c r="F89" s="9"/>
    </row>
    <row r="90" spans="1:6" s="10" customFormat="1" ht="29.25" customHeight="1">
      <c r="A90" s="20"/>
      <c r="B90" s="31" t="s">
        <v>93</v>
      </c>
      <c r="C90" s="50">
        <f t="shared" si="3"/>
        <v>19900</v>
      </c>
      <c r="D90" s="50">
        <v>0</v>
      </c>
      <c r="E90" s="60">
        <v>19900</v>
      </c>
      <c r="F90" s="9"/>
    </row>
    <row r="91" spans="1:6" s="10" customFormat="1" ht="13.5" customHeight="1">
      <c r="A91" s="23">
        <v>851</v>
      </c>
      <c r="B91" s="32" t="s">
        <v>18</v>
      </c>
      <c r="C91" s="44">
        <f t="shared" si="3"/>
        <v>3129612</v>
      </c>
      <c r="D91" s="44">
        <f>SUM(D92)</f>
        <v>0</v>
      </c>
      <c r="E91" s="44">
        <f>SUM(E92)</f>
        <v>3129612</v>
      </c>
      <c r="F91" s="9"/>
    </row>
    <row r="92" spans="1:6" s="10" customFormat="1" ht="12.75" customHeight="1">
      <c r="A92" s="75" t="s">
        <v>31</v>
      </c>
      <c r="B92" s="76"/>
      <c r="C92" s="50">
        <f t="shared" si="3"/>
        <v>3129612</v>
      </c>
      <c r="D92" s="50">
        <f>SUM(D93:D93)</f>
        <v>0</v>
      </c>
      <c r="E92" s="50">
        <f>SUM(E93:E93)</f>
        <v>3129612</v>
      </c>
      <c r="F92" s="9"/>
    </row>
    <row r="93" spans="1:6" s="10" customFormat="1" ht="30.75" customHeight="1">
      <c r="A93" s="20"/>
      <c r="B93" s="31" t="s">
        <v>45</v>
      </c>
      <c r="C93" s="50">
        <f t="shared" si="3"/>
        <v>3129612</v>
      </c>
      <c r="D93" s="50">
        <v>0</v>
      </c>
      <c r="E93" s="52">
        <v>3129612</v>
      </c>
      <c r="F93" s="9"/>
    </row>
    <row r="94" spans="1:6" s="16" customFormat="1" ht="13.5" customHeight="1">
      <c r="A94" s="23">
        <v>852</v>
      </c>
      <c r="B94" s="32" t="s">
        <v>19</v>
      </c>
      <c r="C94" s="44">
        <f t="shared" si="3"/>
        <v>36322313</v>
      </c>
      <c r="D94" s="44">
        <f>SUM(D95,D106)</f>
        <v>28285113</v>
      </c>
      <c r="E94" s="44">
        <f>SUM(E95,E106)</f>
        <v>8037200</v>
      </c>
      <c r="F94" s="15"/>
    </row>
    <row r="95" spans="1:6" s="10" customFormat="1" ht="12.75" customHeight="1">
      <c r="A95" s="75" t="s">
        <v>31</v>
      </c>
      <c r="B95" s="76"/>
      <c r="C95" s="50">
        <f t="shared" si="3"/>
        <v>33825563</v>
      </c>
      <c r="D95" s="50">
        <f>SUM(D96:D97,D98,D99,D100:D105)</f>
        <v>28285113</v>
      </c>
      <c r="E95" s="50">
        <f>SUM(E96:E97,E98,E99,E101:E105)</f>
        <v>5540450</v>
      </c>
      <c r="F95" s="9"/>
    </row>
    <row r="96" spans="1:6" s="10" customFormat="1" ht="20.25" customHeight="1">
      <c r="A96" s="22"/>
      <c r="B96" s="31" t="s">
        <v>91</v>
      </c>
      <c r="C96" s="50">
        <f t="shared" si="3"/>
        <v>6200</v>
      </c>
      <c r="D96" s="50">
        <v>0</v>
      </c>
      <c r="E96" s="52">
        <v>6200</v>
      </c>
      <c r="F96" s="9"/>
    </row>
    <row r="97" spans="1:6" s="10" customFormat="1" ht="39" customHeight="1">
      <c r="A97" s="20"/>
      <c r="B97" s="31" t="s">
        <v>43</v>
      </c>
      <c r="C97" s="50">
        <f t="shared" si="3"/>
        <v>11900</v>
      </c>
      <c r="D97" s="50">
        <v>11900</v>
      </c>
      <c r="E97" s="60">
        <v>0</v>
      </c>
      <c r="F97" s="9"/>
    </row>
    <row r="98" spans="1:6" s="10" customFormat="1" ht="11.25" customHeight="1">
      <c r="A98" s="20"/>
      <c r="B98" s="31" t="s">
        <v>30</v>
      </c>
      <c r="C98" s="50">
        <f t="shared" si="3"/>
        <v>3957700</v>
      </c>
      <c r="D98" s="50">
        <v>617000</v>
      </c>
      <c r="E98" s="52">
        <v>3340700</v>
      </c>
      <c r="F98" s="9"/>
    </row>
    <row r="99" spans="1:6" s="42" customFormat="1" ht="12.75" customHeight="1">
      <c r="A99" s="40"/>
      <c r="B99" s="37" t="s">
        <v>66</v>
      </c>
      <c r="C99" s="51">
        <f t="shared" si="3"/>
        <v>350</v>
      </c>
      <c r="D99" s="51">
        <v>200</v>
      </c>
      <c r="E99" s="62">
        <v>150</v>
      </c>
      <c r="F99" s="41"/>
    </row>
    <row r="100" spans="1:6" s="10" customFormat="1" ht="20.25" customHeight="1">
      <c r="A100" s="21"/>
      <c r="B100" s="31" t="s">
        <v>69</v>
      </c>
      <c r="C100" s="50">
        <f t="shared" si="3"/>
        <v>230000</v>
      </c>
      <c r="D100" s="50">
        <f>210000+20000</f>
        <v>230000</v>
      </c>
      <c r="E100" s="52">
        <v>0</v>
      </c>
      <c r="F100" s="9"/>
    </row>
    <row r="101" spans="1:6" s="10" customFormat="1" ht="30.75" customHeight="1">
      <c r="A101" s="20"/>
      <c r="B101" s="31" t="s">
        <v>49</v>
      </c>
      <c r="C101" s="50">
        <f t="shared" si="3"/>
        <v>23399600</v>
      </c>
      <c r="D101" s="50">
        <f>559200+21978500+64700+797200</f>
        <v>23399600</v>
      </c>
      <c r="E101" s="60">
        <v>0</v>
      </c>
      <c r="F101" s="9"/>
    </row>
    <row r="102" spans="1:6" s="10" customFormat="1" ht="20.25" customHeight="1">
      <c r="A102" s="20"/>
      <c r="B102" s="31" t="s">
        <v>52</v>
      </c>
      <c r="C102" s="50">
        <f t="shared" si="3"/>
        <v>4023023</v>
      </c>
      <c r="D102" s="50">
        <f>180657+1131525+2115430+595411</f>
        <v>4023023</v>
      </c>
      <c r="E102" s="60">
        <v>0</v>
      </c>
      <c r="F102" s="9"/>
    </row>
    <row r="103" spans="1:6" s="10" customFormat="1" ht="20.25" customHeight="1">
      <c r="A103" s="20"/>
      <c r="B103" s="31" t="s">
        <v>17</v>
      </c>
      <c r="C103" s="50">
        <f aca="true" t="shared" si="4" ref="C103:C125">SUM(D103,E103)</f>
        <v>1897400</v>
      </c>
      <c r="D103" s="50">
        <v>0</v>
      </c>
      <c r="E103" s="52">
        <v>1897400</v>
      </c>
      <c r="F103" s="9"/>
    </row>
    <row r="104" spans="1:6" s="10" customFormat="1" ht="29.25" customHeight="1">
      <c r="A104" s="20"/>
      <c r="B104" s="31" t="s">
        <v>53</v>
      </c>
      <c r="C104" s="50">
        <f t="shared" si="4"/>
        <v>296000</v>
      </c>
      <c r="D104" s="50">
        <v>0</v>
      </c>
      <c r="E104" s="52">
        <v>296000</v>
      </c>
      <c r="F104" s="9"/>
    </row>
    <row r="105" spans="1:6" s="10" customFormat="1" ht="28.5" customHeight="1">
      <c r="A105" s="21"/>
      <c r="B105" s="35" t="s">
        <v>48</v>
      </c>
      <c r="C105" s="50">
        <f t="shared" si="4"/>
        <v>3390</v>
      </c>
      <c r="D105" s="50">
        <f>1400+1990</f>
        <v>3390</v>
      </c>
      <c r="E105" s="52">
        <v>0</v>
      </c>
      <c r="F105" s="9"/>
    </row>
    <row r="106" spans="1:6" s="10" customFormat="1" ht="11.25" customHeight="1">
      <c r="A106" s="75" t="s">
        <v>32</v>
      </c>
      <c r="B106" s="76"/>
      <c r="C106" s="50">
        <f t="shared" si="4"/>
        <v>2496750</v>
      </c>
      <c r="D106" s="50">
        <f>SUM(D107)</f>
        <v>0</v>
      </c>
      <c r="E106" s="50">
        <f>SUM(E107)</f>
        <v>2496750</v>
      </c>
      <c r="F106" s="9"/>
    </row>
    <row r="107" spans="1:6" s="10" customFormat="1" ht="10.5" customHeight="1">
      <c r="A107" s="20"/>
      <c r="B107" s="31" t="s">
        <v>76</v>
      </c>
      <c r="C107" s="50">
        <f t="shared" si="4"/>
        <v>2496750</v>
      </c>
      <c r="D107" s="50">
        <v>0</v>
      </c>
      <c r="E107" s="60">
        <v>2496750</v>
      </c>
      <c r="F107" s="9"/>
    </row>
    <row r="108" spans="1:6" s="10" customFormat="1" ht="16.5" customHeight="1">
      <c r="A108" s="23">
        <v>853</v>
      </c>
      <c r="B108" s="32" t="s">
        <v>20</v>
      </c>
      <c r="C108" s="44">
        <f t="shared" si="4"/>
        <v>3441125.29</v>
      </c>
      <c r="D108" s="44">
        <f>SUM(D109)</f>
        <v>1194060.46</v>
      </c>
      <c r="E108" s="44">
        <f>SUM(E109)</f>
        <v>2247064.83</v>
      </c>
      <c r="F108" s="9"/>
    </row>
    <row r="109" spans="1:6" s="10" customFormat="1" ht="12.75" customHeight="1">
      <c r="A109" s="75" t="s">
        <v>31</v>
      </c>
      <c r="B109" s="76"/>
      <c r="C109" s="50">
        <f t="shared" si="4"/>
        <v>3441125.29</v>
      </c>
      <c r="D109" s="50">
        <f>SUM(D110,D111:D115)</f>
        <v>1194060.46</v>
      </c>
      <c r="E109" s="50">
        <f>SUM(E110,E113,E115,E111,E114)</f>
        <v>2247064.83</v>
      </c>
      <c r="F109" s="9"/>
    </row>
    <row r="110" spans="1:6" s="10" customFormat="1" ht="12" customHeight="1">
      <c r="A110" s="20"/>
      <c r="B110" s="31" t="s">
        <v>26</v>
      </c>
      <c r="C110" s="50">
        <f t="shared" si="4"/>
        <v>58400</v>
      </c>
      <c r="D110" s="50">
        <v>300</v>
      </c>
      <c r="E110" s="50">
        <v>58100</v>
      </c>
      <c r="F110" s="9"/>
    </row>
    <row r="111" spans="1:6" s="10" customFormat="1" ht="21" customHeight="1">
      <c r="A111" s="20"/>
      <c r="B111" s="31" t="s">
        <v>63</v>
      </c>
      <c r="C111" s="50">
        <f t="shared" si="4"/>
        <v>1285006.81</v>
      </c>
      <c r="D111" s="50">
        <v>1133738.98</v>
      </c>
      <c r="E111" s="52">
        <v>151267.83</v>
      </c>
      <c r="F111" s="9"/>
    </row>
    <row r="112" spans="1:6" s="10" customFormat="1" ht="21" customHeight="1">
      <c r="A112" s="20"/>
      <c r="B112" s="31" t="s">
        <v>64</v>
      </c>
      <c r="C112" s="50">
        <f t="shared" si="4"/>
        <v>60021.48</v>
      </c>
      <c r="D112" s="50">
        <v>60021.48</v>
      </c>
      <c r="E112" s="52">
        <v>0</v>
      </c>
      <c r="F112" s="9"/>
    </row>
    <row r="113" spans="1:6" s="10" customFormat="1" ht="30" customHeight="1">
      <c r="A113" s="20"/>
      <c r="B113" s="31" t="s">
        <v>45</v>
      </c>
      <c r="C113" s="50">
        <f t="shared" si="4"/>
        <v>208100</v>
      </c>
      <c r="D113" s="50">
        <v>0</v>
      </c>
      <c r="E113" s="52">
        <v>208100</v>
      </c>
      <c r="F113" s="9"/>
    </row>
    <row r="114" spans="1:6" s="10" customFormat="1" ht="30.75" customHeight="1">
      <c r="A114" s="20"/>
      <c r="B114" s="31" t="s">
        <v>54</v>
      </c>
      <c r="C114" s="50">
        <f t="shared" si="4"/>
        <v>1375897</v>
      </c>
      <c r="D114" s="50">
        <v>0</v>
      </c>
      <c r="E114" s="52">
        <f>1220397+155500</f>
        <v>1375897</v>
      </c>
      <c r="F114" s="9"/>
    </row>
    <row r="115" spans="1:6" s="10" customFormat="1" ht="30" customHeight="1">
      <c r="A115" s="20"/>
      <c r="B115" s="31" t="s">
        <v>34</v>
      </c>
      <c r="C115" s="50">
        <f t="shared" si="4"/>
        <v>453700</v>
      </c>
      <c r="D115" s="50">
        <v>0</v>
      </c>
      <c r="E115" s="52">
        <v>453700</v>
      </c>
      <c r="F115" s="9"/>
    </row>
    <row r="116" spans="1:6" s="10" customFormat="1" ht="14.25" customHeight="1">
      <c r="A116" s="23">
        <v>854</v>
      </c>
      <c r="B116" s="32" t="s">
        <v>21</v>
      </c>
      <c r="C116" s="44">
        <f t="shared" si="4"/>
        <v>560700</v>
      </c>
      <c r="D116" s="44">
        <f>SUM(D117)</f>
        <v>0</v>
      </c>
      <c r="E116" s="44">
        <f>SUM(E117)</f>
        <v>560700</v>
      </c>
      <c r="F116" s="9"/>
    </row>
    <row r="117" spans="1:6" s="10" customFormat="1" ht="12.75" customHeight="1">
      <c r="A117" s="75" t="s">
        <v>31</v>
      </c>
      <c r="B117" s="76"/>
      <c r="C117" s="50">
        <f t="shared" si="4"/>
        <v>560700</v>
      </c>
      <c r="D117" s="50">
        <f>SUM(D118:D120)</f>
        <v>0</v>
      </c>
      <c r="E117" s="50">
        <f>SUM(E118:E120)</f>
        <v>560700</v>
      </c>
      <c r="F117" s="9"/>
    </row>
    <row r="118" spans="1:6" s="10" customFormat="1" ht="39" customHeight="1">
      <c r="A118" s="21"/>
      <c r="B118" s="31" t="s">
        <v>80</v>
      </c>
      <c r="C118" s="50">
        <f t="shared" si="4"/>
        <v>10100</v>
      </c>
      <c r="D118" s="50">
        <v>0</v>
      </c>
      <c r="E118" s="52">
        <v>10100</v>
      </c>
      <c r="F118" s="9"/>
    </row>
    <row r="119" spans="1:6" s="10" customFormat="1" ht="11.25" customHeight="1">
      <c r="A119" s="20"/>
      <c r="B119" s="31" t="s">
        <v>3</v>
      </c>
      <c r="C119" s="50">
        <f t="shared" si="4"/>
        <v>600</v>
      </c>
      <c r="D119" s="50">
        <v>0</v>
      </c>
      <c r="E119" s="52">
        <v>600</v>
      </c>
      <c r="F119" s="9"/>
    </row>
    <row r="120" spans="1:6" s="10" customFormat="1" ht="28.5" customHeight="1">
      <c r="A120" s="20"/>
      <c r="B120" s="31" t="s">
        <v>53</v>
      </c>
      <c r="C120" s="50">
        <f t="shared" si="4"/>
        <v>550000</v>
      </c>
      <c r="D120" s="50">
        <v>0</v>
      </c>
      <c r="E120" s="52">
        <v>550000</v>
      </c>
      <c r="F120" s="9"/>
    </row>
    <row r="121" spans="1:6" s="10" customFormat="1" ht="17.25" customHeight="1">
      <c r="A121" s="23">
        <v>900</v>
      </c>
      <c r="B121" s="32" t="s">
        <v>22</v>
      </c>
      <c r="C121" s="44">
        <f t="shared" si="4"/>
        <v>10541364</v>
      </c>
      <c r="D121" s="44">
        <f>SUM(D122,D126)</f>
        <v>10541364</v>
      </c>
      <c r="E121" s="63">
        <v>0</v>
      </c>
      <c r="F121" s="9"/>
    </row>
    <row r="122" spans="1:6" s="10" customFormat="1" ht="12.75" customHeight="1">
      <c r="A122" s="75" t="s">
        <v>31</v>
      </c>
      <c r="B122" s="76"/>
      <c r="C122" s="50">
        <f t="shared" si="4"/>
        <v>2099490</v>
      </c>
      <c r="D122" s="50">
        <f>SUM(D123:D125)</f>
        <v>2099490</v>
      </c>
      <c r="E122" s="52">
        <v>0</v>
      </c>
      <c r="F122" s="9"/>
    </row>
    <row r="123" spans="1:6" s="10" customFormat="1" ht="11.25" customHeight="1">
      <c r="A123" s="24"/>
      <c r="B123" s="31" t="s">
        <v>92</v>
      </c>
      <c r="C123" s="50">
        <f t="shared" si="4"/>
        <v>25000</v>
      </c>
      <c r="D123" s="50">
        <v>25000</v>
      </c>
      <c r="E123" s="52">
        <v>0</v>
      </c>
      <c r="F123" s="9"/>
    </row>
    <row r="124" spans="1:6" s="10" customFormat="1" ht="39.75" customHeight="1">
      <c r="A124" s="20"/>
      <c r="B124" s="31" t="s">
        <v>80</v>
      </c>
      <c r="C124" s="50">
        <f t="shared" si="4"/>
        <v>2066490</v>
      </c>
      <c r="D124" s="50">
        <v>2066490</v>
      </c>
      <c r="E124" s="52">
        <v>0</v>
      </c>
      <c r="F124" s="9"/>
    </row>
    <row r="125" spans="1:6" s="10" customFormat="1" ht="11.25" customHeight="1">
      <c r="A125" s="20"/>
      <c r="B125" s="31" t="s">
        <v>3</v>
      </c>
      <c r="C125" s="50">
        <f t="shared" si="4"/>
        <v>8000</v>
      </c>
      <c r="D125" s="50">
        <v>8000</v>
      </c>
      <c r="E125" s="52">
        <v>0</v>
      </c>
      <c r="F125" s="9"/>
    </row>
    <row r="126" spans="1:6" s="10" customFormat="1" ht="12.75" customHeight="1">
      <c r="A126" s="75" t="s">
        <v>32</v>
      </c>
      <c r="B126" s="76"/>
      <c r="C126" s="50">
        <f>SUM(C127:C128)</f>
        <v>8441874</v>
      </c>
      <c r="D126" s="50">
        <f>SUM(D127:D128)</f>
        <v>8441874</v>
      </c>
      <c r="E126" s="52">
        <v>0</v>
      </c>
      <c r="F126" s="9"/>
    </row>
    <row r="127" spans="1:6" s="10" customFormat="1" ht="10.5" customHeight="1">
      <c r="A127" s="20"/>
      <c r="B127" s="31" t="s">
        <v>77</v>
      </c>
      <c r="C127" s="50">
        <f>SUM(D127,E127)</f>
        <v>5338174</v>
      </c>
      <c r="D127" s="50">
        <f>5338174</f>
        <v>5338174</v>
      </c>
      <c r="E127" s="60">
        <v>0</v>
      </c>
      <c r="F127" s="9"/>
    </row>
    <row r="128" spans="1:6" s="10" customFormat="1" ht="28.5" customHeight="1">
      <c r="A128" s="20"/>
      <c r="B128" s="31" t="s">
        <v>55</v>
      </c>
      <c r="C128" s="50">
        <f>SUM(D128,E128)</f>
        <v>3103700</v>
      </c>
      <c r="D128" s="50">
        <f>3103700</f>
        <v>3103700</v>
      </c>
      <c r="E128" s="60">
        <v>0</v>
      </c>
      <c r="F128" s="9"/>
    </row>
    <row r="129" spans="1:6" s="16" customFormat="1" ht="12.75" customHeight="1">
      <c r="A129" s="23">
        <v>926</v>
      </c>
      <c r="B129" s="32" t="s">
        <v>61</v>
      </c>
      <c r="C129" s="44">
        <f>SUM(D129,E129)</f>
        <v>1336000</v>
      </c>
      <c r="D129" s="44">
        <f>SUM(D130,D132)</f>
        <v>1336000</v>
      </c>
      <c r="E129" s="44">
        <f>SUM(E130,E136)</f>
        <v>0</v>
      </c>
      <c r="F129" s="15"/>
    </row>
    <row r="130" spans="1:6" s="10" customFormat="1" ht="12.75" customHeight="1">
      <c r="A130" s="83" t="s">
        <v>60</v>
      </c>
      <c r="B130" s="84"/>
      <c r="C130" s="50">
        <f>SUM(D130,E130)</f>
        <v>670000</v>
      </c>
      <c r="D130" s="50">
        <f>SUM(D131)</f>
        <v>670000</v>
      </c>
      <c r="E130" s="52">
        <v>0</v>
      </c>
      <c r="F130" s="9"/>
    </row>
    <row r="131" spans="1:6" s="10" customFormat="1" ht="11.25" customHeight="1">
      <c r="A131" s="20"/>
      <c r="B131" s="31" t="s">
        <v>73</v>
      </c>
      <c r="C131" s="50">
        <f>SUM(D131,E131)</f>
        <v>670000</v>
      </c>
      <c r="D131" s="50">
        <v>670000</v>
      </c>
      <c r="E131" s="52">
        <v>0</v>
      </c>
      <c r="F131" s="9"/>
    </row>
    <row r="132" spans="1:6" s="10" customFormat="1" ht="13.5" customHeight="1">
      <c r="A132" s="83" t="s">
        <v>58</v>
      </c>
      <c r="B132" s="84"/>
      <c r="C132" s="50">
        <f>SUM(C133:C134)</f>
        <v>666000</v>
      </c>
      <c r="D132" s="50">
        <f>SUM(D133:D134)</f>
        <v>666000</v>
      </c>
      <c r="E132" s="52">
        <v>0</v>
      </c>
      <c r="F132" s="9"/>
    </row>
    <row r="133" spans="1:6" s="10" customFormat="1" ht="30.75" customHeight="1">
      <c r="A133" s="20"/>
      <c r="B133" s="31" t="s">
        <v>59</v>
      </c>
      <c r="C133" s="50">
        <f>SUM(D133,E133)</f>
        <v>333000</v>
      </c>
      <c r="D133" s="50">
        <v>333000</v>
      </c>
      <c r="E133" s="52">
        <v>0</v>
      </c>
      <c r="F133" s="9"/>
    </row>
    <row r="134" spans="1:6" s="10" customFormat="1" ht="21" customHeight="1">
      <c r="A134" s="20"/>
      <c r="B134" s="31" t="s">
        <v>62</v>
      </c>
      <c r="C134" s="50">
        <f>SUM(D134,E134)</f>
        <v>333000</v>
      </c>
      <c r="D134" s="50">
        <v>333000</v>
      </c>
      <c r="E134" s="52">
        <v>0</v>
      </c>
      <c r="F134" s="9"/>
    </row>
    <row r="135" spans="1:6" s="42" customFormat="1" ht="23.25" customHeight="1">
      <c r="A135" s="70"/>
      <c r="B135" s="71" t="s">
        <v>23</v>
      </c>
      <c r="C135" s="44">
        <f>SUM(D135,E135)</f>
        <v>399566359.65000004</v>
      </c>
      <c r="D135" s="44">
        <f>SUM(D8,D12,D17,D28,D37,D40,D48,D51,D59,D78,D82,D91,D94,D108,D116,D121,D129,D25,)</f>
        <v>251672514.46</v>
      </c>
      <c r="E135" s="44">
        <f>SUM(E8,E12,E17,E28,E37,E40,E48,E51,E59,E78,E82,E91,E94,E108,E116,E121,E129)</f>
        <v>147893845.19000003</v>
      </c>
      <c r="F135" s="72"/>
    </row>
    <row r="136" spans="5:7" ht="12.75">
      <c r="E136" s="53"/>
      <c r="F136" s="11"/>
      <c r="G136" s="12"/>
    </row>
    <row r="137" spans="5:7" ht="12.75">
      <c r="E137" s="54"/>
      <c r="F137" s="14"/>
      <c r="G137" s="13"/>
    </row>
    <row r="138" ht="12.75">
      <c r="D138" s="55"/>
    </row>
    <row r="139" spans="1:6" s="8" customFormat="1" ht="12.75">
      <c r="A139" s="1"/>
      <c r="B139" s="1"/>
      <c r="C139" s="5"/>
      <c r="D139" s="65"/>
      <c r="E139" s="65"/>
      <c r="F139" s="7"/>
    </row>
  </sheetData>
  <mergeCells count="30">
    <mergeCell ref="E5:E6"/>
    <mergeCell ref="A106:B106"/>
    <mergeCell ref="A132:B132"/>
    <mergeCell ref="A3:E3"/>
    <mergeCell ref="A57:B57"/>
    <mergeCell ref="A49:B49"/>
    <mergeCell ref="A52:B52"/>
    <mergeCell ref="A29:B29"/>
    <mergeCell ref="A34:B34"/>
    <mergeCell ref="A38:B38"/>
    <mergeCell ref="A92:B92"/>
    <mergeCell ref="A95:B95"/>
    <mergeCell ref="A60:B60"/>
    <mergeCell ref="A79:B79"/>
    <mergeCell ref="A83:B83"/>
    <mergeCell ref="A130:B130"/>
    <mergeCell ref="A126:B126"/>
    <mergeCell ref="A109:B109"/>
    <mergeCell ref="A117:B117"/>
    <mergeCell ref="A122:B122"/>
    <mergeCell ref="C1:E1"/>
    <mergeCell ref="A41:B41"/>
    <mergeCell ref="A23:B23"/>
    <mergeCell ref="A9:B9"/>
    <mergeCell ref="A15:B15"/>
    <mergeCell ref="B5:B6"/>
    <mergeCell ref="A5:A6"/>
    <mergeCell ref="A26:B26"/>
    <mergeCell ref="D5:D6"/>
    <mergeCell ref="C5:C6"/>
  </mergeCells>
  <printOptions horizontalCentered="1"/>
  <pageMargins left="0.9448818897637796" right="0.9448818897637796" top="0.984251968503937" bottom="0.7874015748031497" header="0.5118110236220472" footer="0.5905511811023623"/>
  <pageSetup firstPageNumber="11" useFirstPageNumber="1" horizontalDpi="300" verticalDpi="300" orientation="portrait" paperSize="9" r:id="rId1"/>
  <headerFooter alignWithMargins="0">
    <oddFooter>&amp;R&amp;P</oddFooter>
  </headerFooter>
  <rowBreaks count="3" manualBreakCount="3">
    <brk id="39" max="4" man="1"/>
    <brk id="77" max="4" man="1"/>
    <brk id="11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Ewelina Dudek</cp:lastModifiedBy>
  <cp:lastPrinted>2010-01-14T12:37:19Z</cp:lastPrinted>
  <dcterms:created xsi:type="dcterms:W3CDTF">2004-09-20T09:28:40Z</dcterms:created>
  <dcterms:modified xsi:type="dcterms:W3CDTF">2010-01-14T12:39:31Z</dcterms:modified>
  <cp:category/>
  <cp:version/>
  <cp:contentType/>
  <cp:contentStatus/>
</cp:coreProperties>
</file>