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>
    <definedName name="_xlnm.Print_Area" localSheetId="0">'1'!$A$1:$Q$141</definedName>
    <definedName name="_xlnm.Print_Titles" localSheetId="0">'1'!$5:$11</definedName>
  </definedNames>
  <calcPr fullCalcOnLoad="1"/>
</workbook>
</file>

<file path=xl/sharedStrings.xml><?xml version="1.0" encoding="utf-8"?>
<sst xmlns="http://schemas.openxmlformats.org/spreadsheetml/2006/main" count="212" uniqueCount="123">
  <si>
    <t xml:space="preserve">WYDATKI NA PROGRAMY I PROJEKTY </t>
  </si>
  <si>
    <t>Lp.</t>
  </si>
  <si>
    <t>Projekt</t>
  </si>
  <si>
    <t>Kategoria interwencji funduszy strukturalnych</t>
  </si>
  <si>
    <t>Klasyfikacja (dział, rozdział)</t>
  </si>
  <si>
    <t>w tym:</t>
  </si>
  <si>
    <t>Planowane wydatki</t>
  </si>
  <si>
    <t>Środki z budżetu krajowego</t>
  </si>
  <si>
    <t>środki z budżetu UE, EFTA i inne  środki ze źródeł zagr. niepodlegające zwrotowi</t>
  </si>
  <si>
    <t>Wydatki Razem  (9+13)</t>
  </si>
  <si>
    <t>z tego:</t>
  </si>
  <si>
    <t>Wydatki razem (10+11+12)</t>
  </si>
  <si>
    <t>z tego źródła finansowania:</t>
  </si>
  <si>
    <t>Wydatki razem (14+15+16+17)</t>
  </si>
  <si>
    <t>pożyczki i kredyty</t>
  </si>
  <si>
    <t>obligacje</t>
  </si>
  <si>
    <t>pożyczki na prefinansowanie z budżetu państwa</t>
  </si>
  <si>
    <t>pozostałe</t>
  </si>
  <si>
    <t>Wydatki bieżące razem</t>
  </si>
  <si>
    <t>x</t>
  </si>
  <si>
    <t>1.1</t>
  </si>
  <si>
    <t>Europejski Fundusz Społeczny</t>
  </si>
  <si>
    <t>dz. 853              rozdz. 85395</t>
  </si>
  <si>
    <t>Wydatki w okresie realizacji projektu (całkowita wartość Projektu) (6+7)</t>
  </si>
  <si>
    <t xml:space="preserve">pozostałe </t>
  </si>
  <si>
    <t>OGÓŁEM (1 + 2)</t>
  </si>
  <si>
    <t>1.2</t>
  </si>
  <si>
    <t>1.3</t>
  </si>
  <si>
    <t>Wydatki majątkowe razem</t>
  </si>
  <si>
    <t xml:space="preserve">Program: </t>
  </si>
  <si>
    <t>Program Operacyjny Kapitał Ludzki</t>
  </si>
  <si>
    <t xml:space="preserve">Priorytet: </t>
  </si>
  <si>
    <t>Rynek pracy otwarty dla wszystkich</t>
  </si>
  <si>
    <t xml:space="preserve">Działanie:  </t>
  </si>
  <si>
    <t>Poprawa dostępu do zatrudnienia oraz wspieranie aktywności zawodowej w regionie</t>
  </si>
  <si>
    <t>Promocja integracji społecznej</t>
  </si>
  <si>
    <t xml:space="preserve">Działanie: </t>
  </si>
  <si>
    <t>Rozwój i upowszechnianie aktywnej integracji</t>
  </si>
  <si>
    <r>
      <t xml:space="preserve">Nazwa projektu: </t>
    </r>
    <r>
      <rPr>
        <b/>
        <sz val="10"/>
        <rFont val="Arial CE"/>
        <family val="0"/>
      </rPr>
      <t>Być albo nie być na rynku pracy</t>
    </r>
  </si>
  <si>
    <t>2010r.</t>
  </si>
  <si>
    <t>2.1</t>
  </si>
  <si>
    <t>Wielkopolski Regionalny Program Operacyjny na lata 2007-2013</t>
  </si>
  <si>
    <t>Infrastruktura komunikacyjna</t>
  </si>
  <si>
    <t>Poprawa dostępności do regionalnego i ponadregionalnego układu drogowego (drogi wojewódzkie w miastach na prawach powiatu, powiatowe i gminne)</t>
  </si>
  <si>
    <r>
      <t xml:space="preserve">Nazwa projektu: </t>
    </r>
    <r>
      <rPr>
        <b/>
        <sz val="8"/>
        <rFont val="Arial CE"/>
        <family val="2"/>
      </rPr>
      <t>Budowa Trasy Bursztynowej w Kaliszu - Etap II (odcinek od ulicy Dworcowej do ulicy Częstochowskiej)</t>
    </r>
  </si>
  <si>
    <t>z tego                       do  2009</t>
  </si>
  <si>
    <t>dz. 600              rozdz. 60015</t>
  </si>
  <si>
    <t>Turystyka i środowisko kulturowe</t>
  </si>
  <si>
    <t xml:space="preserve">Turystyka </t>
  </si>
  <si>
    <t>2.2</t>
  </si>
  <si>
    <r>
      <t xml:space="preserve">Nazwa projektu: </t>
    </r>
    <r>
      <rPr>
        <b/>
        <sz val="8"/>
        <rFont val="Arial CE"/>
        <family val="2"/>
      </rPr>
      <t>Rozwój aktywnej turystyki wodnej z wykorzystaniem rzeki Prosny w Kaliszu</t>
    </r>
  </si>
  <si>
    <t>Europejski Fundusz Rozwoju Regionalnego</t>
  </si>
  <si>
    <t>dz. 630              rozdz. 63095</t>
  </si>
  <si>
    <t>po 2011</t>
  </si>
  <si>
    <t>Rozwój miejskiego transportu zbiorowego</t>
  </si>
  <si>
    <r>
      <t xml:space="preserve">Nazwa projektu: </t>
    </r>
    <r>
      <rPr>
        <b/>
        <sz val="8"/>
        <rFont val="Arial CE"/>
        <family val="2"/>
      </rPr>
      <t>Rozwój i poprawa jakości transportu publicznego w Kaliszu</t>
    </r>
  </si>
  <si>
    <t>dz. 600              rozdz. 60004</t>
  </si>
  <si>
    <t>2.3</t>
  </si>
  <si>
    <t>2.4</t>
  </si>
  <si>
    <t>Środowisko przyrodnicze</t>
  </si>
  <si>
    <t>Poprawa bezpieczeństwa środowiskowego i ekologicznego</t>
  </si>
  <si>
    <t>dz.754              rozdz. 75411</t>
  </si>
  <si>
    <t>2.5</t>
  </si>
  <si>
    <t>Infrastruktura dla kapitału ludzkiego</t>
  </si>
  <si>
    <t>Wzmocnienie pozostałej infrastruktury społecznej</t>
  </si>
  <si>
    <r>
      <t xml:space="preserve">Nazwa projektu: </t>
    </r>
    <r>
      <rPr>
        <b/>
        <sz val="8"/>
        <rFont val="Arial CE"/>
        <family val="2"/>
      </rPr>
      <t>Budowa Domu Dziecka w Kaliszu</t>
    </r>
  </si>
  <si>
    <t>dz.852              rozdz. 85201</t>
  </si>
  <si>
    <t>2.6</t>
  </si>
  <si>
    <t>Konkurencyjność przedsiębiorstw</t>
  </si>
  <si>
    <t>Przygotowanie terenów inwestycyjnych</t>
  </si>
  <si>
    <r>
      <t xml:space="preserve">Nazwa projektu: </t>
    </r>
    <r>
      <rPr>
        <b/>
        <sz val="8"/>
        <rFont val="Arial CE"/>
        <family val="2"/>
      </rPr>
      <t>Przygotowanie terenów inwestycyjnych na osiedlu Dobrzec - od Alei Wojska Polskiego do granic Kalisza</t>
    </r>
  </si>
  <si>
    <t>dz. 900              rozdz. 90095</t>
  </si>
  <si>
    <t>Uczenie się przez całe życie</t>
  </si>
  <si>
    <t>Partnerski Projekt Szkół Comenius</t>
  </si>
  <si>
    <t>-</t>
  </si>
  <si>
    <t>dz. 801            rozdz. 80120</t>
  </si>
  <si>
    <t xml:space="preserve"> ZE ŚRODKÓW BUDŻETU UE, EFTA I INNYCH ŚRODKÓW ZE ŹRÓDEŁ ZAGRANICZNYCH NIEPODLEGAJĄCYCH ZWROTOWI</t>
  </si>
  <si>
    <t>2.7</t>
  </si>
  <si>
    <r>
      <t xml:space="preserve">Nazwa projektu: </t>
    </r>
    <r>
      <rPr>
        <b/>
        <sz val="8"/>
        <rFont val="Arial CE"/>
        <family val="2"/>
      </rPr>
      <t>Budowa Trasy Bursztynowej w Kaliszu - Etap II (odcinek od ulicy Górnośląskiej do ulicy Dworcowej)</t>
    </r>
  </si>
  <si>
    <r>
      <t xml:space="preserve">Nazwa projektu: </t>
    </r>
    <r>
      <rPr>
        <b/>
        <sz val="10"/>
        <rFont val="Arial CE"/>
        <family val="2"/>
      </rPr>
      <t>Migracja: budowanie mostów pomiędzy potrzebami a życzeniami</t>
    </r>
  </si>
  <si>
    <t>Fundusz Spójności</t>
  </si>
  <si>
    <t>Środowisko, oczyszczanie ścieków</t>
  </si>
  <si>
    <t>dz. 900              rozdz. 90001</t>
  </si>
  <si>
    <t>2.8</t>
  </si>
  <si>
    <r>
      <t xml:space="preserve">Nazwa projektu: </t>
    </r>
    <r>
      <rPr>
        <b/>
        <sz val="10"/>
        <rFont val="Arial CE"/>
        <family val="0"/>
      </rPr>
      <t>Profesjonalini</t>
    </r>
  </si>
  <si>
    <t>dz. 853               rozdz. 85395</t>
  </si>
  <si>
    <t>Fundusz Pracy</t>
  </si>
  <si>
    <t>1.4</t>
  </si>
  <si>
    <r>
      <t xml:space="preserve">Nazwa projektu: </t>
    </r>
    <r>
      <rPr>
        <b/>
        <sz val="10"/>
        <rFont val="Arial CE"/>
        <family val="0"/>
      </rPr>
      <t>Kaliski rynek pracy - szanse i zagrożenia</t>
    </r>
  </si>
  <si>
    <t>z tego                                          2010</t>
  </si>
  <si>
    <t>1.5</t>
  </si>
  <si>
    <t>Kultura 2007 - 2013</t>
  </si>
  <si>
    <t xml:space="preserve">1.2.1 Projekty współpracy </t>
  </si>
  <si>
    <r>
      <t xml:space="preserve">Nazwa projektu: </t>
    </r>
    <r>
      <rPr>
        <b/>
        <sz val="10"/>
        <rFont val="Arial CE"/>
        <family val="2"/>
      </rPr>
      <t>Wyprawa po bursztyn - Europejski Trakt Kulturowy</t>
    </r>
  </si>
  <si>
    <t>dz. 750            rozdz. 75075</t>
  </si>
  <si>
    <r>
      <t xml:space="preserve">nazwa projektu: </t>
    </r>
    <r>
      <rPr>
        <b/>
        <sz val="8"/>
        <rFont val="Arial CE"/>
        <family val="2"/>
      </rPr>
      <t>Pprzebudowa systemu odprowadzania ścieków w Kaliszu</t>
    </r>
  </si>
  <si>
    <t>Oczyszczanie ścieków</t>
  </si>
  <si>
    <t>z tego                                     do  2009</t>
  </si>
  <si>
    <t>z tego                                      do 2009</t>
  </si>
  <si>
    <r>
      <t xml:space="preserve">Nazwa projektu: </t>
    </r>
    <r>
      <rPr>
        <b/>
        <sz val="8"/>
        <rFont val="Arial CE"/>
        <family val="2"/>
      </rPr>
      <t>Zakup sprzętu dla Specjalistycznej Grupy Ratownictwa Chemiczno-Ekologicznego w Kaliszu, zabezpieczającej środowisko naturalne Wielkopolski</t>
    </r>
  </si>
  <si>
    <t>1.6</t>
  </si>
  <si>
    <t>Program:</t>
  </si>
  <si>
    <t>Priorytet:</t>
  </si>
  <si>
    <t>Działanie:</t>
  </si>
  <si>
    <r>
      <t xml:space="preserve">Nazwa projektu: </t>
    </r>
    <r>
      <rPr>
        <b/>
        <sz val="10"/>
        <rFont val="Arial CE"/>
        <family val="0"/>
      </rPr>
      <t>Trzecia Młodość - inicjatywa, wyzwania, integracja</t>
    </r>
  </si>
  <si>
    <t>Obchody Europejskiego Roku Walki z Ubóstwem i Wykluczeniem Społecznym</t>
  </si>
  <si>
    <t>Działania skierowane na rzecz osób starszych</t>
  </si>
  <si>
    <t>Kompleksowe wsparcie i stworzenie niezbędnych warunków do integracji ze społeczeństwem</t>
  </si>
  <si>
    <t>z tego:                                     2010</t>
  </si>
  <si>
    <t>1.7</t>
  </si>
  <si>
    <t>Nazwa projektu: Nowoczesne pracownie kształcenia zawodowego - szansą rozwoju Miasta Kalisza</t>
  </si>
  <si>
    <t>dz. 801           rozdz. 80140</t>
  </si>
  <si>
    <t>z tego:                                       2010</t>
  </si>
  <si>
    <t>z tego                                do  2009</t>
  </si>
  <si>
    <t>2.9</t>
  </si>
  <si>
    <t>Rozwój infrastruktury edukacyjnej, w tym kształcenia ustawicznego</t>
  </si>
  <si>
    <t>* kwota 51.160,86 zł to różnica wynikająca ze zmiany % dofinansowania ze środków Europejskiego Funduszu Rozwoju Regionalnego wprowadzonej aneksem nr UDA-RPWP.02.02.01-30-001/08-01 z dnia 15.04.2010r. Było dofinansowanie 42,81% a według aneksu jest 50%, z tego różnica wynosi 7,19%.Wykonane wydatki kwalifikowalne wykazane w tabeli 5.2 "Wniosku o dofinansowanie w ramach Wielkopolskiego Regionalnego Programu Operacyjnego na lata 2007-2013" sporządzonego 8 marca 2010r. wynoszą 711.555,74 zł z czego 7,19% stanowi kwotę 51.160,86 zł.</t>
  </si>
  <si>
    <t>z tego                               do  2009*</t>
  </si>
  <si>
    <t xml:space="preserve">                                               2010*</t>
  </si>
  <si>
    <t>Wyjaśnienie do projektu pod nazwą "Zakup sprzetu dla Specjalistycznej Grupy Ratownictwa Chemiczno-Ekologicznego w Kaliszu zabezpieczającej środowisko naturalne Wilekopolski"</t>
  </si>
  <si>
    <t>Wniosek o dofinansowanie został złożony w miesiącu lutym 2009 r. Umowa o dofinansowanie projektu została podpisana 14.09.2009 r. Koszty opracowania dokumentacji za 2008 r. zostały pokryte z wydatków bieżących Beneficjenta.</t>
  </si>
  <si>
    <t>dz. 852         rozdz. 85295</t>
  </si>
  <si>
    <t>Załącznik 
do uchwały Nr LIV / 720/2010
Rady Miejskiej Kalisza
z dnia 2 września 2010 r.
w sprawie zmian w budżecie Kalisza - 
Miasta na prawach powiatu na 2010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</si>
</sst>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b/>
      <sz val="12"/>
      <color indexed="14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vertical="center" wrapText="1"/>
    </xf>
    <xf numFmtId="4" fontId="5" fillId="0" borderId="12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2" fillId="20" borderId="15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right" vertical="center" wrapText="1"/>
    </xf>
    <xf numFmtId="4" fontId="7" fillId="20" borderId="15" xfId="0" applyNumberFormat="1" applyFont="1" applyFill="1" applyBorder="1" applyAlignment="1">
      <alignment horizontal="right" vertical="center" wrapText="1"/>
    </xf>
    <xf numFmtId="0" fontId="1" fillId="20" borderId="0" xfId="0" applyFont="1" applyFill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0" xfId="0" applyFont="1" applyFill="1" applyBorder="1" applyAlignment="1">
      <alignment vertical="center"/>
    </xf>
    <xf numFmtId="0" fontId="5" fillId="20" borderId="10" xfId="0" applyFont="1" applyFill="1" applyBorder="1" applyAlignment="1">
      <alignment vertical="center"/>
    </xf>
    <xf numFmtId="4" fontId="5" fillId="20" borderId="10" xfId="0" applyNumberFormat="1" applyFont="1" applyFill="1" applyBorder="1" applyAlignment="1">
      <alignment horizontal="right" vertical="center"/>
    </xf>
    <xf numFmtId="0" fontId="1" fillId="20" borderId="0" xfId="0" applyFont="1" applyFill="1" applyAlignment="1">
      <alignment vertic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ont="1" applyFill="1" applyBorder="1" applyAlignment="1">
      <alignment horizontal="right" vertical="center"/>
    </xf>
    <xf numFmtId="0" fontId="5" fillId="20" borderId="23" xfId="0" applyFont="1" applyFill="1" applyBorder="1" applyAlignment="1">
      <alignment vertical="center"/>
    </xf>
    <xf numFmtId="0" fontId="6" fillId="20" borderId="23" xfId="0" applyFont="1" applyFill="1" applyBorder="1" applyAlignment="1">
      <alignment vertical="center" wrapText="1"/>
    </xf>
    <xf numFmtId="4" fontId="0" fillId="20" borderId="24" xfId="0" applyNumberFormat="1" applyFont="1" applyFill="1" applyBorder="1" applyAlignment="1">
      <alignment horizontal="right" vertical="center"/>
    </xf>
    <xf numFmtId="4" fontId="0" fillId="20" borderId="23" xfId="0" applyNumberFormat="1" applyFont="1" applyFill="1" applyBorder="1" applyAlignment="1">
      <alignment horizontal="right" vertical="center"/>
    </xf>
    <xf numFmtId="0" fontId="0" fillId="20" borderId="0" xfId="0" applyFont="1" applyFill="1" applyAlignment="1">
      <alignment vertical="center"/>
    </xf>
    <xf numFmtId="0" fontId="6" fillId="20" borderId="15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vertical="center"/>
    </xf>
    <xf numFmtId="0" fontId="5" fillId="20" borderId="15" xfId="0" applyFont="1" applyFill="1" applyBorder="1" applyAlignment="1">
      <alignment vertical="center"/>
    </xf>
    <xf numFmtId="4" fontId="6" fillId="20" borderId="10" xfId="0" applyNumberFormat="1" applyFont="1" applyFill="1" applyBorder="1" applyAlignment="1">
      <alignment horizontal="right" vertical="center"/>
    </xf>
    <xf numFmtId="0" fontId="5" fillId="20" borderId="0" xfId="0" applyFont="1" applyFill="1" applyAlignment="1">
      <alignment vertical="center"/>
    </xf>
    <xf numFmtId="4" fontId="0" fillId="20" borderId="10" xfId="0" applyNumberFormat="1" applyFont="1" applyFill="1" applyBorder="1" applyAlignment="1">
      <alignment horizontal="right" vertical="center"/>
    </xf>
    <xf numFmtId="0" fontId="0" fillId="20" borderId="10" xfId="0" applyFont="1" applyFill="1" applyBorder="1" applyAlignment="1">
      <alignment horizontal="right" vertical="center"/>
    </xf>
    <xf numFmtId="0" fontId="6" fillId="20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20" borderId="20" xfId="0" applyFont="1" applyFill="1" applyBorder="1" applyAlignment="1">
      <alignment horizontal="right" vertical="center"/>
    </xf>
    <xf numFmtId="0" fontId="5" fillId="20" borderId="14" xfId="0" applyFont="1" applyFill="1" applyBorder="1" applyAlignment="1">
      <alignment vertical="center"/>
    </xf>
    <xf numFmtId="0" fontId="5" fillId="20" borderId="12" xfId="0" applyFont="1" applyFill="1" applyBorder="1" applyAlignment="1">
      <alignment vertical="center"/>
    </xf>
    <xf numFmtId="4" fontId="0" fillId="20" borderId="20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vertical="center" wrapText="1"/>
    </xf>
    <xf numFmtId="0" fontId="0" fillId="20" borderId="15" xfId="0" applyFill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4" fontId="0" fillId="0" borderId="15" xfId="0" applyNumberFormat="1" applyFont="1" applyBorder="1" applyAlignment="1">
      <alignment horizontal="right" vertical="center"/>
    </xf>
    <xf numFmtId="4" fontId="6" fillId="20" borderId="15" xfId="0" applyNumberFormat="1" applyFont="1" applyFill="1" applyBorder="1" applyAlignment="1">
      <alignment horizontal="right" vertical="center"/>
    </xf>
    <xf numFmtId="4" fontId="0" fillId="20" borderId="13" xfId="0" applyNumberFormat="1" applyFont="1" applyFill="1" applyBorder="1" applyAlignment="1">
      <alignment horizontal="right" vertical="center"/>
    </xf>
    <xf numFmtId="4" fontId="6" fillId="20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0" fillId="0" borderId="25" xfId="0" applyNumberFormat="1" applyFont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2" fillId="20" borderId="13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0" fontId="2" fillId="20" borderId="10" xfId="0" applyFont="1" applyFill="1" applyBorder="1" applyAlignment="1">
      <alignment horizontal="center" vertical="center" wrapText="1"/>
    </xf>
    <xf numFmtId="4" fontId="7" fillId="2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4" fontId="0" fillId="0" borderId="2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20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view="pageBreakPreview" zoomScale="90" zoomScaleSheetLayoutView="90" zoomScalePageLayoutView="0" workbookViewId="0" topLeftCell="G1">
      <selection activeCell="O1" sqref="O1:Q1"/>
    </sheetView>
  </sheetViews>
  <sheetFormatPr defaultColWidth="9.00390625" defaultRowHeight="12.75"/>
  <cols>
    <col min="1" max="1" width="5.125" style="0" customWidth="1"/>
    <col min="2" max="2" width="34.00390625" style="0" customWidth="1"/>
    <col min="3" max="3" width="18.25390625" style="0" customWidth="1"/>
    <col min="4" max="4" width="12.75390625" style="0" customWidth="1"/>
    <col min="5" max="5" width="14.625" style="0" customWidth="1"/>
    <col min="6" max="6" width="16.00390625" style="0" customWidth="1"/>
    <col min="7" max="7" width="15.375" style="0" customWidth="1"/>
    <col min="8" max="8" width="15.75390625" style="0" customWidth="1"/>
    <col min="9" max="9" width="16.00390625" style="0" customWidth="1"/>
    <col min="10" max="10" width="10.75390625" style="0" customWidth="1"/>
    <col min="11" max="11" width="10.625" style="0" customWidth="1"/>
    <col min="12" max="12" width="13.875" style="0" customWidth="1"/>
    <col min="13" max="13" width="16.75390625" style="0" customWidth="1"/>
    <col min="14" max="14" width="14.25390625" style="0" customWidth="1"/>
    <col min="15" max="16" width="10.75390625" style="0" customWidth="1"/>
    <col min="17" max="17" width="16.00390625" style="0" customWidth="1"/>
  </cols>
  <sheetData>
    <row r="1" spans="2:17" ht="80.25" customHeight="1">
      <c r="B1" s="120"/>
      <c r="N1" s="15"/>
      <c r="O1" s="178" t="s">
        <v>122</v>
      </c>
      <c r="P1" s="178"/>
      <c r="Q1" s="178"/>
    </row>
    <row r="2" spans="1:17" s="44" customFormat="1" ht="12.7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</row>
    <row r="3" spans="1:17" s="44" customFormat="1" ht="12.75">
      <c r="A3" s="153" t="s">
        <v>76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ht="11.25" customHeight="1">
      <c r="P4" s="1"/>
    </row>
    <row r="5" spans="1:17" s="1" customFormat="1" ht="15">
      <c r="A5" s="151" t="s">
        <v>1</v>
      </c>
      <c r="B5" s="151" t="s">
        <v>2</v>
      </c>
      <c r="C5" s="151" t="s">
        <v>3</v>
      </c>
      <c r="D5" s="151" t="s">
        <v>4</v>
      </c>
      <c r="E5" s="151" t="s">
        <v>23</v>
      </c>
      <c r="F5" s="151" t="s">
        <v>5</v>
      </c>
      <c r="G5" s="155"/>
      <c r="H5" s="151" t="s">
        <v>6</v>
      </c>
      <c r="I5" s="151"/>
      <c r="J5" s="151"/>
      <c r="K5" s="151"/>
      <c r="L5" s="151"/>
      <c r="M5" s="151"/>
      <c r="N5" s="151"/>
      <c r="O5" s="151"/>
      <c r="P5" s="151"/>
      <c r="Q5" s="152"/>
    </row>
    <row r="6" spans="1:17" s="1" customFormat="1" ht="15">
      <c r="A6" s="152"/>
      <c r="B6" s="152"/>
      <c r="C6" s="152"/>
      <c r="D6" s="152"/>
      <c r="E6" s="152"/>
      <c r="F6" s="151" t="s">
        <v>7</v>
      </c>
      <c r="G6" s="151" t="s">
        <v>8</v>
      </c>
      <c r="H6" s="151" t="s">
        <v>39</v>
      </c>
      <c r="I6" s="151"/>
      <c r="J6" s="151"/>
      <c r="K6" s="151"/>
      <c r="L6" s="151"/>
      <c r="M6" s="151"/>
      <c r="N6" s="151"/>
      <c r="O6" s="151"/>
      <c r="P6" s="151"/>
      <c r="Q6" s="152"/>
    </row>
    <row r="7" spans="1:17" s="1" customFormat="1" ht="14.25" customHeight="1">
      <c r="A7" s="152"/>
      <c r="B7" s="152"/>
      <c r="C7" s="152"/>
      <c r="D7" s="152"/>
      <c r="E7" s="152"/>
      <c r="F7" s="152"/>
      <c r="G7" s="152"/>
      <c r="H7" s="159" t="s">
        <v>9</v>
      </c>
      <c r="I7" s="151" t="s">
        <v>10</v>
      </c>
      <c r="J7" s="151"/>
      <c r="K7" s="151"/>
      <c r="L7" s="151"/>
      <c r="M7" s="151"/>
      <c r="N7" s="151"/>
      <c r="O7" s="151"/>
      <c r="P7" s="151"/>
      <c r="Q7" s="152"/>
    </row>
    <row r="8" spans="1:17" s="2" customFormat="1" ht="18.75" customHeight="1">
      <c r="A8" s="152"/>
      <c r="B8" s="152"/>
      <c r="C8" s="152"/>
      <c r="D8" s="152"/>
      <c r="E8" s="152"/>
      <c r="F8" s="152"/>
      <c r="G8" s="152"/>
      <c r="H8" s="160"/>
      <c r="I8" s="151" t="s">
        <v>7</v>
      </c>
      <c r="J8" s="151"/>
      <c r="K8" s="151"/>
      <c r="L8" s="151"/>
      <c r="M8" s="156" t="s">
        <v>8</v>
      </c>
      <c r="N8" s="157"/>
      <c r="O8" s="157"/>
      <c r="P8" s="157"/>
      <c r="Q8" s="158"/>
    </row>
    <row r="9" spans="1:17" s="1" customFormat="1" ht="13.5" customHeight="1">
      <c r="A9" s="152"/>
      <c r="B9" s="152"/>
      <c r="C9" s="152"/>
      <c r="D9" s="152"/>
      <c r="E9" s="152"/>
      <c r="F9" s="152"/>
      <c r="G9" s="152"/>
      <c r="H9" s="160"/>
      <c r="I9" s="151" t="s">
        <v>11</v>
      </c>
      <c r="J9" s="151" t="s">
        <v>12</v>
      </c>
      <c r="K9" s="151"/>
      <c r="L9" s="151"/>
      <c r="M9" s="151" t="s">
        <v>13</v>
      </c>
      <c r="N9" s="151" t="s">
        <v>12</v>
      </c>
      <c r="O9" s="151"/>
      <c r="P9" s="151"/>
      <c r="Q9" s="151"/>
    </row>
    <row r="10" spans="1:17" s="1" customFormat="1" ht="51" customHeight="1">
      <c r="A10" s="152"/>
      <c r="B10" s="152"/>
      <c r="C10" s="152"/>
      <c r="D10" s="152"/>
      <c r="E10" s="152"/>
      <c r="F10" s="152"/>
      <c r="G10" s="152"/>
      <c r="H10" s="137"/>
      <c r="I10" s="151"/>
      <c r="J10" s="7" t="s">
        <v>14</v>
      </c>
      <c r="K10" s="7" t="s">
        <v>15</v>
      </c>
      <c r="L10" s="7" t="s">
        <v>24</v>
      </c>
      <c r="M10" s="179"/>
      <c r="N10" s="7" t="s">
        <v>16</v>
      </c>
      <c r="O10" s="7" t="s">
        <v>14</v>
      </c>
      <c r="P10" s="7" t="s">
        <v>15</v>
      </c>
      <c r="Q10" s="7" t="s">
        <v>17</v>
      </c>
    </row>
    <row r="11" spans="1:17" s="3" customFormat="1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0">
        <v>17</v>
      </c>
    </row>
    <row r="12" spans="1:17" s="3" customFormat="1" ht="26.25" customHeight="1">
      <c r="A12" s="11">
        <v>1</v>
      </c>
      <c r="B12" s="4" t="s">
        <v>18</v>
      </c>
      <c r="C12" s="165" t="s">
        <v>19</v>
      </c>
      <c r="D12" s="165"/>
      <c r="E12" s="38">
        <f aca="true" t="shared" si="0" ref="E12:Q12">SUM(E16,E29,E42,E49,E62,E23,E36)</f>
        <v>4897951.95</v>
      </c>
      <c r="F12" s="38">
        <f t="shared" si="0"/>
        <v>924478.01</v>
      </c>
      <c r="G12" s="38">
        <f t="shared" si="0"/>
        <v>3973473.9400000004</v>
      </c>
      <c r="H12" s="38">
        <f t="shared" si="0"/>
        <v>2818359.6500000004</v>
      </c>
      <c r="I12" s="38">
        <f t="shared" si="0"/>
        <v>556083.25</v>
      </c>
      <c r="J12" s="38">
        <f t="shared" si="0"/>
        <v>0</v>
      </c>
      <c r="K12" s="38">
        <f t="shared" si="0"/>
        <v>0</v>
      </c>
      <c r="L12" s="38">
        <f t="shared" si="0"/>
        <v>556083.25</v>
      </c>
      <c r="M12" s="38">
        <f t="shared" si="0"/>
        <v>2262276.4000000004</v>
      </c>
      <c r="N12" s="38">
        <f t="shared" si="0"/>
        <v>0</v>
      </c>
      <c r="O12" s="38">
        <f t="shared" si="0"/>
        <v>0</v>
      </c>
      <c r="P12" s="38">
        <f t="shared" si="0"/>
        <v>0</v>
      </c>
      <c r="Q12" s="38">
        <f t="shared" si="0"/>
        <v>2262276.4000000004</v>
      </c>
    </row>
    <row r="13" spans="1:17" s="16" customFormat="1" ht="15">
      <c r="A13" s="148" t="s">
        <v>20</v>
      </c>
      <c r="B13" s="9" t="s">
        <v>29</v>
      </c>
      <c r="C13" s="24" t="s">
        <v>91</v>
      </c>
      <c r="D13" s="17"/>
      <c r="E13" s="19"/>
      <c r="F13" s="19"/>
      <c r="G13" s="19"/>
      <c r="H13" s="18"/>
      <c r="I13" s="19"/>
      <c r="J13" s="19"/>
      <c r="K13" s="19"/>
      <c r="L13" s="19"/>
      <c r="M13" s="19"/>
      <c r="N13" s="19"/>
      <c r="O13" s="19"/>
      <c r="P13" s="19"/>
      <c r="Q13" s="20"/>
    </row>
    <row r="14" spans="1:17" s="16" customFormat="1" ht="15">
      <c r="A14" s="149"/>
      <c r="B14" s="36" t="s">
        <v>31</v>
      </c>
      <c r="C14" s="37" t="s">
        <v>74</v>
      </c>
      <c r="E14" s="21"/>
      <c r="F14" s="21"/>
      <c r="G14" s="21"/>
      <c r="H14" s="18"/>
      <c r="I14" s="21"/>
      <c r="J14" s="21"/>
      <c r="K14" s="21"/>
      <c r="L14" s="21"/>
      <c r="M14" s="21"/>
      <c r="N14" s="21"/>
      <c r="O14" s="21"/>
      <c r="P14" s="21"/>
      <c r="Q14" s="22"/>
    </row>
    <row r="15" spans="1:17" s="16" customFormat="1" ht="15">
      <c r="A15" s="149"/>
      <c r="B15" s="9" t="s">
        <v>33</v>
      </c>
      <c r="C15" s="24" t="s">
        <v>92</v>
      </c>
      <c r="E15" s="21"/>
      <c r="F15" s="21"/>
      <c r="G15" s="21"/>
      <c r="H15" s="18"/>
      <c r="I15" s="21"/>
      <c r="J15" s="21"/>
      <c r="K15" s="21"/>
      <c r="L15" s="21"/>
      <c r="M15" s="21"/>
      <c r="N15" s="21"/>
      <c r="O15" s="21"/>
      <c r="P15" s="21"/>
      <c r="Q15" s="22"/>
    </row>
    <row r="16" spans="1:17" s="16" customFormat="1" ht="38.25" customHeight="1">
      <c r="A16" s="149"/>
      <c r="B16" s="9" t="s">
        <v>93</v>
      </c>
      <c r="C16" s="45"/>
      <c r="D16" s="14" t="s">
        <v>94</v>
      </c>
      <c r="E16" s="29">
        <f>SUM(E17:E18)</f>
        <v>591400</v>
      </c>
      <c r="F16" s="29">
        <f>SUM(F17:F18)</f>
        <v>295700</v>
      </c>
      <c r="G16" s="29">
        <f>SUM(G17:G18)</f>
        <v>295700</v>
      </c>
      <c r="H16" s="30">
        <f aca="true" t="shared" si="1" ref="H16:Q16">SUM(H17)</f>
        <v>420000</v>
      </c>
      <c r="I16" s="29">
        <f t="shared" si="1"/>
        <v>210000</v>
      </c>
      <c r="J16" s="29">
        <f t="shared" si="1"/>
        <v>0</v>
      </c>
      <c r="K16" s="29">
        <f t="shared" si="1"/>
        <v>0</v>
      </c>
      <c r="L16" s="29">
        <f t="shared" si="1"/>
        <v>210000</v>
      </c>
      <c r="M16" s="29">
        <f t="shared" si="1"/>
        <v>210000</v>
      </c>
      <c r="N16" s="29">
        <f t="shared" si="1"/>
        <v>0</v>
      </c>
      <c r="O16" s="29">
        <f t="shared" si="1"/>
        <v>0</v>
      </c>
      <c r="P16" s="29">
        <f t="shared" si="1"/>
        <v>0</v>
      </c>
      <c r="Q16" s="29">
        <f t="shared" si="1"/>
        <v>210000</v>
      </c>
    </row>
    <row r="17" spans="1:17" s="16" customFormat="1" ht="17.25" customHeight="1">
      <c r="A17" s="149"/>
      <c r="B17" s="13">
        <v>2010</v>
      </c>
      <c r="C17" s="23"/>
      <c r="D17" s="23"/>
      <c r="E17" s="29">
        <f>SUM(F17:G17)</f>
        <v>420000</v>
      </c>
      <c r="F17" s="29">
        <v>210000</v>
      </c>
      <c r="G17" s="29">
        <v>210000</v>
      </c>
      <c r="H17" s="142">
        <f>SUM(I17,M17)</f>
        <v>420000</v>
      </c>
      <c r="I17" s="142">
        <f>SUM(J17:L18)</f>
        <v>210000</v>
      </c>
      <c r="J17" s="145">
        <v>0</v>
      </c>
      <c r="K17" s="142">
        <v>0</v>
      </c>
      <c r="L17" s="142">
        <v>210000</v>
      </c>
      <c r="M17" s="142">
        <f>SUM(N17:Q18)</f>
        <v>210000</v>
      </c>
      <c r="N17" s="142">
        <v>0</v>
      </c>
      <c r="O17" s="142">
        <v>0</v>
      </c>
      <c r="P17" s="142">
        <v>0</v>
      </c>
      <c r="Q17" s="142">
        <v>210000</v>
      </c>
    </row>
    <row r="18" spans="1:17" s="16" customFormat="1" ht="15.75" customHeight="1">
      <c r="A18" s="149"/>
      <c r="B18" s="8">
        <v>2011</v>
      </c>
      <c r="C18" s="28"/>
      <c r="D18" s="28"/>
      <c r="E18" s="29">
        <f>SUM(F18:G18)</f>
        <v>171400</v>
      </c>
      <c r="F18" s="29">
        <v>85700</v>
      </c>
      <c r="G18" s="29">
        <v>85700</v>
      </c>
      <c r="H18" s="143"/>
      <c r="I18" s="143"/>
      <c r="J18" s="147"/>
      <c r="K18" s="143"/>
      <c r="L18" s="143"/>
      <c r="M18" s="143"/>
      <c r="N18" s="143"/>
      <c r="O18" s="143"/>
      <c r="P18" s="143"/>
      <c r="Q18" s="143"/>
    </row>
    <row r="19" spans="1:17" s="63" customFormat="1" ht="7.5" customHeight="1">
      <c r="A19" s="60"/>
      <c r="B19" s="61"/>
      <c r="C19" s="60"/>
      <c r="D19" s="60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s="63" customFormat="1" ht="15" customHeight="1">
      <c r="A20" s="148" t="s">
        <v>26</v>
      </c>
      <c r="B20" s="9" t="s">
        <v>29</v>
      </c>
      <c r="C20" s="24" t="s">
        <v>41</v>
      </c>
      <c r="D20" s="17"/>
      <c r="E20" s="19"/>
      <c r="F20" s="19"/>
      <c r="G20" s="19"/>
      <c r="H20" s="18"/>
      <c r="I20" s="19"/>
      <c r="J20" s="19"/>
      <c r="K20" s="19"/>
      <c r="L20" s="19"/>
      <c r="M20" s="19"/>
      <c r="N20" s="19"/>
      <c r="O20" s="19"/>
      <c r="P20" s="19"/>
      <c r="Q20" s="20"/>
    </row>
    <row r="21" spans="1:17" s="63" customFormat="1" ht="15" customHeight="1">
      <c r="A21" s="149"/>
      <c r="B21" s="9" t="s">
        <v>31</v>
      </c>
      <c r="C21" s="24" t="s">
        <v>59</v>
      </c>
      <c r="D21" s="5"/>
      <c r="E21" s="97"/>
      <c r="F21" s="97"/>
      <c r="G21" s="21"/>
      <c r="H21" s="18"/>
      <c r="I21" s="21"/>
      <c r="J21" s="21"/>
      <c r="K21" s="21"/>
      <c r="L21" s="21"/>
      <c r="M21" s="21"/>
      <c r="N21" s="21"/>
      <c r="O21" s="21"/>
      <c r="P21" s="21"/>
      <c r="Q21" s="22"/>
    </row>
    <row r="22" spans="1:17" s="63" customFormat="1" ht="15" customHeight="1">
      <c r="A22" s="149"/>
      <c r="B22" s="9" t="s">
        <v>33</v>
      </c>
      <c r="C22" s="24" t="s">
        <v>60</v>
      </c>
      <c r="D22" s="5"/>
      <c r="E22" s="97"/>
      <c r="F22" s="97"/>
      <c r="G22" s="21"/>
      <c r="H22" s="18"/>
      <c r="I22" s="21"/>
      <c r="J22" s="21"/>
      <c r="K22" s="21"/>
      <c r="L22" s="21"/>
      <c r="M22" s="21"/>
      <c r="N22" s="21"/>
      <c r="O22" s="21"/>
      <c r="P22" s="21"/>
      <c r="Q22" s="22"/>
    </row>
    <row r="23" spans="1:17" s="63" customFormat="1" ht="54.75" customHeight="1">
      <c r="A23" s="149"/>
      <c r="B23" s="25" t="s">
        <v>99</v>
      </c>
      <c r="C23" s="27" t="s">
        <v>51</v>
      </c>
      <c r="D23" s="14" t="s">
        <v>61</v>
      </c>
      <c r="E23" s="29">
        <f>SUM(E24:E24)</f>
        <v>7018.49</v>
      </c>
      <c r="F23" s="29">
        <f>SUM(F24:F24)</f>
        <v>1200</v>
      </c>
      <c r="G23" s="29">
        <f aca="true" t="shared" si="2" ref="G23:Q23">SUM(G24)</f>
        <v>5818.49</v>
      </c>
      <c r="H23" s="30">
        <f t="shared" si="2"/>
        <v>7018.49</v>
      </c>
      <c r="I23" s="30">
        <f>SUM(I24)</f>
        <v>1200</v>
      </c>
      <c r="J23" s="30">
        <f t="shared" si="2"/>
        <v>0</v>
      </c>
      <c r="K23" s="30">
        <f t="shared" si="2"/>
        <v>0</v>
      </c>
      <c r="L23" s="30">
        <f t="shared" si="2"/>
        <v>1200</v>
      </c>
      <c r="M23" s="30">
        <f t="shared" si="2"/>
        <v>5818.49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 t="shared" si="2"/>
        <v>5818.49</v>
      </c>
    </row>
    <row r="24" spans="1:17" s="63" customFormat="1" ht="15" customHeight="1">
      <c r="A24" s="149"/>
      <c r="B24" s="8">
        <v>2010</v>
      </c>
      <c r="C24" s="28"/>
      <c r="D24" s="28"/>
      <c r="E24" s="29">
        <f>SUM(F24,G24)</f>
        <v>7018.49</v>
      </c>
      <c r="F24" s="29">
        <v>1200</v>
      </c>
      <c r="G24" s="29">
        <v>5818.49</v>
      </c>
      <c r="H24" s="93">
        <f>SUM(I24,M24)</f>
        <v>7018.49</v>
      </c>
      <c r="I24" s="93">
        <f>SUM(J24:L24)</f>
        <v>1200</v>
      </c>
      <c r="J24" s="93">
        <v>0</v>
      </c>
      <c r="K24" s="93">
        <v>0</v>
      </c>
      <c r="L24" s="93">
        <v>1200</v>
      </c>
      <c r="M24" s="93">
        <f>SUM(N24:Q24)</f>
        <v>5818.49</v>
      </c>
      <c r="N24" s="93">
        <v>0</v>
      </c>
      <c r="O24" s="93">
        <v>0</v>
      </c>
      <c r="P24" s="93">
        <v>0</v>
      </c>
      <c r="Q24" s="93">
        <v>5818.49</v>
      </c>
    </row>
    <row r="25" spans="1:17" s="63" customFormat="1" ht="7.5" customHeight="1">
      <c r="A25" s="60"/>
      <c r="B25" s="61"/>
      <c r="C25" s="60"/>
      <c r="D25" s="60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s="5" customFormat="1" ht="15">
      <c r="A26" s="148" t="s">
        <v>27</v>
      </c>
      <c r="B26" s="9" t="s">
        <v>29</v>
      </c>
      <c r="C26" s="24" t="s">
        <v>72</v>
      </c>
      <c r="D26" s="17"/>
      <c r="E26" s="19"/>
      <c r="F26" s="19"/>
      <c r="G26" s="19"/>
      <c r="H26" s="18"/>
      <c r="I26" s="19"/>
      <c r="J26" s="19"/>
      <c r="K26" s="19"/>
      <c r="L26" s="19"/>
      <c r="M26" s="19"/>
      <c r="N26" s="19"/>
      <c r="O26" s="19"/>
      <c r="P26" s="19"/>
      <c r="Q26" s="20"/>
    </row>
    <row r="27" spans="1:17" s="5" customFormat="1" ht="15">
      <c r="A27" s="149"/>
      <c r="B27" s="36" t="s">
        <v>31</v>
      </c>
      <c r="C27" s="37" t="s">
        <v>74</v>
      </c>
      <c r="D27" s="16"/>
      <c r="E27" s="21"/>
      <c r="F27" s="21"/>
      <c r="G27" s="21"/>
      <c r="H27" s="18"/>
      <c r="I27" s="21"/>
      <c r="J27" s="21"/>
      <c r="K27" s="21"/>
      <c r="L27" s="21"/>
      <c r="M27" s="21"/>
      <c r="N27" s="21"/>
      <c r="O27" s="21"/>
      <c r="P27" s="21"/>
      <c r="Q27" s="22"/>
    </row>
    <row r="28" spans="1:17" s="5" customFormat="1" ht="15">
      <c r="A28" s="149"/>
      <c r="B28" s="9" t="s">
        <v>33</v>
      </c>
      <c r="C28" s="24" t="s">
        <v>73</v>
      </c>
      <c r="D28" s="16"/>
      <c r="E28" s="21"/>
      <c r="F28" s="21"/>
      <c r="G28" s="21"/>
      <c r="H28" s="18"/>
      <c r="I28" s="21"/>
      <c r="J28" s="21"/>
      <c r="K28" s="21"/>
      <c r="L28" s="21"/>
      <c r="M28" s="21"/>
      <c r="N28" s="21"/>
      <c r="O28" s="21"/>
      <c r="P28" s="21"/>
      <c r="Q28" s="22"/>
    </row>
    <row r="29" spans="1:19" s="5" customFormat="1" ht="38.25" customHeight="1">
      <c r="A29" s="149"/>
      <c r="B29" s="36" t="s">
        <v>79</v>
      </c>
      <c r="C29" s="45"/>
      <c r="D29" s="14" t="s">
        <v>75</v>
      </c>
      <c r="E29" s="99">
        <f>SUM(E30:E31)</f>
        <v>99135</v>
      </c>
      <c r="F29" s="29">
        <f>SUM(F30:F31)</f>
        <v>0</v>
      </c>
      <c r="G29" s="99">
        <f>SUM(G30:G31)</f>
        <v>99135</v>
      </c>
      <c r="H29" s="100">
        <f aca="true" t="shared" si="3" ref="H29:Q29">SUM(H30)</f>
        <v>75062.48999999999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99">
        <f t="shared" si="3"/>
        <v>75062.48999999999</v>
      </c>
      <c r="N29" s="29">
        <f t="shared" si="3"/>
        <v>0</v>
      </c>
      <c r="O29" s="29">
        <f t="shared" si="3"/>
        <v>0</v>
      </c>
      <c r="P29" s="29">
        <f t="shared" si="3"/>
        <v>0</v>
      </c>
      <c r="Q29" s="99">
        <f t="shared" si="3"/>
        <v>75062.48999999999</v>
      </c>
      <c r="R29" s="24"/>
      <c r="S29" s="24"/>
    </row>
    <row r="30" spans="1:19" s="5" customFormat="1" ht="17.25" customHeight="1">
      <c r="A30" s="149"/>
      <c r="B30" s="8" t="s">
        <v>97</v>
      </c>
      <c r="C30" s="23"/>
      <c r="D30" s="23"/>
      <c r="E30" s="99">
        <f>79235-55162.49</f>
        <v>24072.510000000002</v>
      </c>
      <c r="F30" s="29">
        <v>0</v>
      </c>
      <c r="G30" s="99">
        <f>79235-55162.49</f>
        <v>24072.510000000002</v>
      </c>
      <c r="H30" s="145">
        <f>SUM(I30,M30)</f>
        <v>75062.48999999999</v>
      </c>
      <c r="I30" s="142">
        <f>SUM(J30:L31)</f>
        <v>0</v>
      </c>
      <c r="J30" s="145">
        <v>0</v>
      </c>
      <c r="K30" s="142">
        <v>0</v>
      </c>
      <c r="L30" s="142">
        <v>0</v>
      </c>
      <c r="M30" s="145">
        <f>SUM(N30:Q31)</f>
        <v>75062.48999999999</v>
      </c>
      <c r="N30" s="142">
        <v>0</v>
      </c>
      <c r="O30" s="142">
        <v>0</v>
      </c>
      <c r="P30" s="142">
        <v>0</v>
      </c>
      <c r="Q30" s="145">
        <f>19900+55162.49</f>
        <v>75062.48999999999</v>
      </c>
      <c r="R30" s="24"/>
      <c r="S30" s="24"/>
    </row>
    <row r="31" spans="1:19" s="5" customFormat="1" ht="15.75" customHeight="1">
      <c r="A31" s="149"/>
      <c r="B31" s="8">
        <v>2010</v>
      </c>
      <c r="C31" s="28"/>
      <c r="D31" s="28"/>
      <c r="E31" s="99">
        <f>19900+55162.49</f>
        <v>75062.48999999999</v>
      </c>
      <c r="F31" s="29">
        <v>0</v>
      </c>
      <c r="G31" s="99">
        <f>19900+55162.49</f>
        <v>75062.48999999999</v>
      </c>
      <c r="H31" s="147"/>
      <c r="I31" s="143"/>
      <c r="J31" s="147"/>
      <c r="K31" s="143"/>
      <c r="L31" s="143"/>
      <c r="M31" s="147"/>
      <c r="N31" s="143"/>
      <c r="O31" s="143"/>
      <c r="P31" s="143"/>
      <c r="Q31" s="147"/>
      <c r="R31" s="24"/>
      <c r="S31" s="24"/>
    </row>
    <row r="32" spans="1:17" s="68" customFormat="1" ht="6.75" customHeight="1">
      <c r="A32" s="60"/>
      <c r="B32" s="61"/>
      <c r="C32" s="60"/>
      <c r="D32" s="60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s="106" customFormat="1" ht="16.5" customHeight="1">
      <c r="A33" s="163" t="s">
        <v>87</v>
      </c>
      <c r="B33" s="114" t="s">
        <v>101</v>
      </c>
      <c r="C33" s="166" t="s">
        <v>105</v>
      </c>
      <c r="D33" s="167"/>
      <c r="E33" s="167"/>
      <c r="F33" s="167"/>
      <c r="G33" s="167"/>
      <c r="H33" s="122"/>
      <c r="I33" s="122"/>
      <c r="J33" s="122"/>
      <c r="K33" s="122"/>
      <c r="L33" s="122"/>
      <c r="M33" s="122"/>
      <c r="N33" s="122"/>
      <c r="O33" s="122"/>
      <c r="P33" s="122"/>
      <c r="Q33" s="123"/>
    </row>
    <row r="34" spans="1:17" s="106" customFormat="1" ht="16.5" customHeight="1">
      <c r="A34" s="164"/>
      <c r="B34" s="114" t="s">
        <v>102</v>
      </c>
      <c r="C34" s="168" t="s">
        <v>106</v>
      </c>
      <c r="D34" s="169"/>
      <c r="E34" s="169"/>
      <c r="F34" s="169"/>
      <c r="G34" s="169"/>
      <c r="H34" s="122"/>
      <c r="I34" s="122"/>
      <c r="J34" s="122"/>
      <c r="K34" s="122"/>
      <c r="L34" s="122"/>
      <c r="M34" s="122"/>
      <c r="N34" s="122"/>
      <c r="O34" s="122"/>
      <c r="P34" s="122"/>
      <c r="Q34" s="123"/>
    </row>
    <row r="35" spans="1:17" s="106" customFormat="1" ht="16.5" customHeight="1">
      <c r="A35" s="164"/>
      <c r="B35" s="114" t="s">
        <v>103</v>
      </c>
      <c r="C35" s="170" t="s">
        <v>107</v>
      </c>
      <c r="D35" s="169"/>
      <c r="E35" s="169"/>
      <c r="F35" s="169"/>
      <c r="G35" s="169"/>
      <c r="H35" s="169"/>
      <c r="I35" s="169"/>
      <c r="J35" s="122"/>
      <c r="K35" s="122"/>
      <c r="L35" s="122"/>
      <c r="M35" s="122"/>
      <c r="N35" s="122"/>
      <c r="O35" s="122"/>
      <c r="P35" s="122"/>
      <c r="Q35" s="123"/>
    </row>
    <row r="36" spans="1:17" s="106" customFormat="1" ht="31.5" customHeight="1">
      <c r="A36" s="164"/>
      <c r="B36" s="114" t="s">
        <v>104</v>
      </c>
      <c r="C36" s="126"/>
      <c r="D36" s="136" t="s">
        <v>121</v>
      </c>
      <c r="E36" s="127">
        <f>SUM(F36:G36)</f>
        <v>49645</v>
      </c>
      <c r="F36" s="127">
        <f>SUM(F37)</f>
        <v>4965</v>
      </c>
      <c r="G36" s="127">
        <f>SUM(G37)</f>
        <v>44680</v>
      </c>
      <c r="H36" s="100">
        <f>SUM(H37)</f>
        <v>49645</v>
      </c>
      <c r="I36" s="29">
        <f aca="true" t="shared" si="4" ref="I36:Q36">SUM(I37)</f>
        <v>4965</v>
      </c>
      <c r="J36" s="29">
        <f t="shared" si="4"/>
        <v>0</v>
      </c>
      <c r="K36" s="29">
        <f t="shared" si="4"/>
        <v>0</v>
      </c>
      <c r="L36" s="29">
        <f t="shared" si="4"/>
        <v>4965</v>
      </c>
      <c r="M36" s="99">
        <f t="shared" si="4"/>
        <v>44680</v>
      </c>
      <c r="N36" s="29">
        <f t="shared" si="4"/>
        <v>0</v>
      </c>
      <c r="O36" s="29">
        <f t="shared" si="4"/>
        <v>0</v>
      </c>
      <c r="P36" s="29">
        <f t="shared" si="4"/>
        <v>0</v>
      </c>
      <c r="Q36" s="99">
        <f t="shared" si="4"/>
        <v>44680</v>
      </c>
    </row>
    <row r="37" spans="1:17" s="106" customFormat="1" ht="25.5" customHeight="1">
      <c r="A37" s="164"/>
      <c r="B37" s="114" t="s">
        <v>108</v>
      </c>
      <c r="C37" s="126"/>
      <c r="D37" s="126"/>
      <c r="E37" s="127">
        <f>SUM(F37:G37)</f>
        <v>49645</v>
      </c>
      <c r="F37" s="127">
        <v>4965</v>
      </c>
      <c r="G37" s="127">
        <v>44680</v>
      </c>
      <c r="H37" s="93">
        <f>SUM(I37,M37)</f>
        <v>49645</v>
      </c>
      <c r="I37" s="93">
        <f>SUM(J37:L37)</f>
        <v>4965</v>
      </c>
      <c r="J37" s="127">
        <v>0</v>
      </c>
      <c r="K37" s="127">
        <v>0</v>
      </c>
      <c r="L37" s="127">
        <v>4965</v>
      </c>
      <c r="M37" s="127">
        <f>SUM(N37:Q37)</f>
        <v>44680</v>
      </c>
      <c r="N37" s="127">
        <v>0</v>
      </c>
      <c r="O37" s="127">
        <v>0</v>
      </c>
      <c r="P37" s="127">
        <v>0</v>
      </c>
      <c r="Q37" s="127">
        <v>44680</v>
      </c>
    </row>
    <row r="38" spans="1:17" s="68" customFormat="1" ht="7.5" customHeight="1">
      <c r="A38" s="121"/>
      <c r="B38" s="61"/>
      <c r="C38" s="124"/>
      <c r="D38" s="124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1:17" s="5" customFormat="1" ht="15">
      <c r="A39" s="148" t="s">
        <v>90</v>
      </c>
      <c r="B39" s="9" t="s">
        <v>29</v>
      </c>
      <c r="C39" s="24" t="s">
        <v>30</v>
      </c>
      <c r="D39" s="17"/>
      <c r="E39" s="19"/>
      <c r="F39" s="19"/>
      <c r="G39" s="19"/>
      <c r="H39" s="18"/>
      <c r="I39" s="19"/>
      <c r="J39" s="19"/>
      <c r="K39" s="19"/>
      <c r="L39" s="19"/>
      <c r="M39" s="19"/>
      <c r="N39" s="19"/>
      <c r="O39" s="19"/>
      <c r="P39" s="19"/>
      <c r="Q39" s="35"/>
    </row>
    <row r="40" spans="1:17" s="5" customFormat="1" ht="15">
      <c r="A40" s="177"/>
      <c r="B40" s="9" t="s">
        <v>31</v>
      </c>
      <c r="C40" s="24" t="s">
        <v>35</v>
      </c>
      <c r="D40" s="16"/>
      <c r="E40" s="21"/>
      <c r="F40" s="21"/>
      <c r="G40" s="21"/>
      <c r="H40" s="18"/>
      <c r="I40" s="21"/>
      <c r="J40" s="21"/>
      <c r="K40" s="21"/>
      <c r="L40" s="21"/>
      <c r="M40" s="21"/>
      <c r="N40" s="21"/>
      <c r="O40" s="21"/>
      <c r="P40" s="21"/>
      <c r="Q40" s="22"/>
    </row>
    <row r="41" spans="1:17" s="5" customFormat="1" ht="14.25" customHeight="1">
      <c r="A41" s="177"/>
      <c r="B41" s="9" t="s">
        <v>33</v>
      </c>
      <c r="C41" s="24" t="s">
        <v>37</v>
      </c>
      <c r="D41" s="16"/>
      <c r="E41" s="21"/>
      <c r="F41" s="21"/>
      <c r="G41" s="21"/>
      <c r="H41" s="18"/>
      <c r="I41" s="21"/>
      <c r="J41" s="21"/>
      <c r="K41" s="21"/>
      <c r="L41" s="21"/>
      <c r="M41" s="21"/>
      <c r="N41" s="21"/>
      <c r="O41" s="21"/>
      <c r="P41" s="21"/>
      <c r="Q41" s="22"/>
    </row>
    <row r="42" spans="1:18" s="5" customFormat="1" ht="31.5" customHeight="1">
      <c r="A42" s="177"/>
      <c r="B42" s="9" t="s">
        <v>38</v>
      </c>
      <c r="C42" s="7" t="s">
        <v>21</v>
      </c>
      <c r="D42" s="14" t="s">
        <v>22</v>
      </c>
      <c r="E42" s="29">
        <f>SUM(E43:E44)</f>
        <v>2855653.46</v>
      </c>
      <c r="F42" s="29">
        <f>SUM(F43:F44)</f>
        <v>428348.01</v>
      </c>
      <c r="G42" s="29">
        <f>SUM(G43:G44)</f>
        <v>2427305.45</v>
      </c>
      <c r="H42" s="30">
        <f aca="true" t="shared" si="5" ref="H42:Q42">SUM(H43)</f>
        <v>1333009.5699999998</v>
      </c>
      <c r="I42" s="29">
        <f t="shared" si="5"/>
        <v>199951.43000000002</v>
      </c>
      <c r="J42" s="29">
        <f t="shared" si="5"/>
        <v>0</v>
      </c>
      <c r="K42" s="29">
        <f t="shared" si="5"/>
        <v>0</v>
      </c>
      <c r="L42" s="29">
        <f t="shared" si="5"/>
        <v>199951.43000000002</v>
      </c>
      <c r="M42" s="29">
        <f t="shared" si="5"/>
        <v>1133058.14</v>
      </c>
      <c r="N42" s="29">
        <f t="shared" si="5"/>
        <v>0</v>
      </c>
      <c r="O42" s="29">
        <f t="shared" si="5"/>
        <v>0</v>
      </c>
      <c r="P42" s="29">
        <f t="shared" si="5"/>
        <v>0</v>
      </c>
      <c r="Q42" s="29">
        <f t="shared" si="5"/>
        <v>1133058.14</v>
      </c>
      <c r="R42" s="24"/>
    </row>
    <row r="43" spans="1:18" s="5" customFormat="1" ht="16.5" customHeight="1">
      <c r="A43" s="177"/>
      <c r="B43" s="8" t="s">
        <v>45</v>
      </c>
      <c r="C43" s="23"/>
      <c r="D43" s="23"/>
      <c r="E43" s="29">
        <f>SUM(F43:G43)</f>
        <v>1522643.8900000001</v>
      </c>
      <c r="F43" s="29">
        <v>228396.58</v>
      </c>
      <c r="G43" s="29">
        <v>1294247.31</v>
      </c>
      <c r="H43" s="142">
        <f>SUM(I43,M43)</f>
        <v>1333009.5699999998</v>
      </c>
      <c r="I43" s="142">
        <f>SUM(J43:L44)</f>
        <v>199951.43000000002</v>
      </c>
      <c r="J43" s="145">
        <v>0</v>
      </c>
      <c r="K43" s="142">
        <v>0</v>
      </c>
      <c r="L43" s="142">
        <f>200071.59-84.11-36.05</f>
        <v>199951.43000000002</v>
      </c>
      <c r="M43" s="142">
        <f>SUM(N43:Q44)</f>
        <v>1133058.14</v>
      </c>
      <c r="N43" s="142">
        <v>0</v>
      </c>
      <c r="O43" s="142">
        <v>0</v>
      </c>
      <c r="P43" s="142">
        <v>0</v>
      </c>
      <c r="Q43" s="142">
        <f>1133738.98-680.84</f>
        <v>1133058.14</v>
      </c>
      <c r="R43" s="24"/>
    </row>
    <row r="44" spans="1:18" s="5" customFormat="1" ht="15" customHeight="1">
      <c r="A44" s="177"/>
      <c r="B44" s="8">
        <v>2010</v>
      </c>
      <c r="C44" s="28"/>
      <c r="D44" s="28"/>
      <c r="E44" s="29">
        <f>SUM(F44:G44)</f>
        <v>1333009.5699999998</v>
      </c>
      <c r="F44" s="29">
        <f>200071.59-84.11-36.05</f>
        <v>199951.43000000002</v>
      </c>
      <c r="G44" s="29">
        <f>1133738.98-680.84</f>
        <v>1133058.14</v>
      </c>
      <c r="H44" s="143"/>
      <c r="I44" s="143"/>
      <c r="J44" s="147"/>
      <c r="K44" s="143"/>
      <c r="L44" s="143"/>
      <c r="M44" s="143"/>
      <c r="N44" s="143"/>
      <c r="O44" s="143"/>
      <c r="P44" s="143"/>
      <c r="Q44" s="143"/>
      <c r="R44" s="24"/>
    </row>
    <row r="45" spans="1:18" s="5" customFormat="1" ht="6.75" customHeight="1">
      <c r="A45" s="64"/>
      <c r="B45" s="65"/>
      <c r="C45" s="66"/>
      <c r="D45" s="66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24"/>
    </row>
    <row r="46" spans="1:18" s="5" customFormat="1" ht="15.75" customHeight="1">
      <c r="A46" s="175" t="s">
        <v>100</v>
      </c>
      <c r="B46" s="9" t="s">
        <v>29</v>
      </c>
      <c r="C46" s="24" t="s">
        <v>30</v>
      </c>
      <c r="D46" s="17"/>
      <c r="E46" s="19"/>
      <c r="F46" s="19"/>
      <c r="G46" s="19"/>
      <c r="H46" s="18"/>
      <c r="I46" s="19"/>
      <c r="J46" s="19"/>
      <c r="K46" s="19"/>
      <c r="L46" s="19"/>
      <c r="M46" s="19"/>
      <c r="N46" s="19"/>
      <c r="O46" s="19"/>
      <c r="P46" s="19"/>
      <c r="Q46" s="35"/>
      <c r="R46" s="24"/>
    </row>
    <row r="47" spans="1:18" s="5" customFormat="1" ht="16.5" customHeight="1">
      <c r="A47" s="176"/>
      <c r="B47" s="9" t="s">
        <v>31</v>
      </c>
      <c r="C47" s="24" t="s">
        <v>32</v>
      </c>
      <c r="D47" s="16"/>
      <c r="E47" s="21"/>
      <c r="F47" s="21"/>
      <c r="G47" s="21"/>
      <c r="H47" s="18"/>
      <c r="I47" s="21"/>
      <c r="J47" s="21"/>
      <c r="K47" s="21"/>
      <c r="L47" s="21"/>
      <c r="M47" s="21"/>
      <c r="N47" s="21"/>
      <c r="O47" s="21"/>
      <c r="P47" s="21"/>
      <c r="Q47" s="22"/>
      <c r="R47" s="24"/>
    </row>
    <row r="48" spans="1:18" s="5" customFormat="1" ht="15" customHeight="1">
      <c r="A48" s="176"/>
      <c r="B48" s="14" t="s">
        <v>36</v>
      </c>
      <c r="C48" s="24" t="s">
        <v>34</v>
      </c>
      <c r="D48" s="16"/>
      <c r="E48" s="21"/>
      <c r="F48" s="21"/>
      <c r="G48" s="21"/>
      <c r="H48" s="18"/>
      <c r="I48" s="21"/>
      <c r="J48" s="21"/>
      <c r="K48" s="21"/>
      <c r="L48" s="21"/>
      <c r="M48" s="21"/>
      <c r="N48" s="21"/>
      <c r="O48" s="21"/>
      <c r="P48" s="21"/>
      <c r="Q48" s="22"/>
      <c r="R48" s="24"/>
    </row>
    <row r="49" spans="1:18" s="5" customFormat="1" ht="24" customHeight="1">
      <c r="A49" s="176"/>
      <c r="B49" s="9" t="s">
        <v>84</v>
      </c>
      <c r="C49" s="7" t="s">
        <v>21</v>
      </c>
      <c r="D49" s="14"/>
      <c r="E49" s="29">
        <f>SUM(E50:E57)</f>
        <v>465750</v>
      </c>
      <c r="F49" s="29">
        <f>SUM(F50:F57)</f>
        <v>69862.5</v>
      </c>
      <c r="G49" s="29">
        <f>SUM(G50:G57)</f>
        <v>395887.5</v>
      </c>
      <c r="H49" s="29">
        <f aca="true" t="shared" si="6" ref="H49:P49">SUM(H50)</f>
        <v>178474.1</v>
      </c>
      <c r="I49" s="29">
        <f t="shared" si="6"/>
        <v>26694.32</v>
      </c>
      <c r="J49" s="29">
        <f t="shared" si="6"/>
        <v>0</v>
      </c>
      <c r="K49" s="29">
        <f t="shared" si="6"/>
        <v>0</v>
      </c>
      <c r="L49" s="29">
        <f t="shared" si="6"/>
        <v>26694.32</v>
      </c>
      <c r="M49" s="29">
        <f>SUM(M50)</f>
        <v>151779.78</v>
      </c>
      <c r="N49" s="29">
        <f t="shared" si="6"/>
        <v>0</v>
      </c>
      <c r="O49" s="29">
        <f t="shared" si="6"/>
        <v>0</v>
      </c>
      <c r="P49" s="29">
        <f t="shared" si="6"/>
        <v>0</v>
      </c>
      <c r="Q49" s="29">
        <f>SUM(Q50)</f>
        <v>151779.78</v>
      </c>
      <c r="R49" s="24"/>
    </row>
    <row r="50" spans="1:18" s="5" customFormat="1" ht="15.75" customHeight="1">
      <c r="A50" s="176"/>
      <c r="B50" s="8" t="s">
        <v>45</v>
      </c>
      <c r="C50" s="23"/>
      <c r="D50" s="140" t="s">
        <v>85</v>
      </c>
      <c r="E50" s="29">
        <f>SUM(F50:G50)</f>
        <v>39045.39</v>
      </c>
      <c r="F50" s="29">
        <v>0</v>
      </c>
      <c r="G50" s="29">
        <f>39557.34-511.95</f>
        <v>39045.39</v>
      </c>
      <c r="H50" s="142">
        <f>SUM(I50,M50)</f>
        <v>178474.1</v>
      </c>
      <c r="I50" s="142">
        <f>SUM(J50:L57)</f>
        <v>26694.32</v>
      </c>
      <c r="J50" s="145">
        <v>0</v>
      </c>
      <c r="K50" s="142">
        <v>0</v>
      </c>
      <c r="L50" s="142">
        <v>26694.32</v>
      </c>
      <c r="M50" s="142">
        <f>SUM(N50:Q57)</f>
        <v>151779.78</v>
      </c>
      <c r="N50" s="142">
        <v>0</v>
      </c>
      <c r="O50" s="142">
        <v>0</v>
      </c>
      <c r="P50" s="142">
        <v>0</v>
      </c>
      <c r="Q50" s="142">
        <f>151267.83+511.95</f>
        <v>151779.78</v>
      </c>
      <c r="R50" s="24"/>
    </row>
    <row r="51" spans="1:18" s="68" customFormat="1" ht="12" customHeight="1">
      <c r="A51" s="176"/>
      <c r="B51" s="53">
        <v>2010</v>
      </c>
      <c r="C51" s="26"/>
      <c r="D51" s="141"/>
      <c r="E51" s="29">
        <f aca="true" t="shared" si="7" ref="E51:E57">SUM(F51:G51)</f>
        <v>151779.78</v>
      </c>
      <c r="F51" s="29">
        <v>0</v>
      </c>
      <c r="G51" s="29">
        <f>151267.83+511.95</f>
        <v>151779.78</v>
      </c>
      <c r="H51" s="150"/>
      <c r="I51" s="150"/>
      <c r="J51" s="146"/>
      <c r="K51" s="150"/>
      <c r="L51" s="150"/>
      <c r="M51" s="150"/>
      <c r="N51" s="150"/>
      <c r="O51" s="150"/>
      <c r="P51" s="150"/>
      <c r="Q51" s="150"/>
      <c r="R51" s="75"/>
    </row>
    <row r="52" spans="1:17" s="5" customFormat="1" ht="15">
      <c r="A52" s="176"/>
      <c r="B52" s="53">
        <v>2011</v>
      </c>
      <c r="C52" s="26"/>
      <c r="D52" s="141"/>
      <c r="E52" s="29">
        <f t="shared" si="7"/>
        <v>163345.06</v>
      </c>
      <c r="F52" s="29">
        <v>0</v>
      </c>
      <c r="G52" s="29">
        <v>163345.06</v>
      </c>
      <c r="H52" s="150"/>
      <c r="I52" s="150"/>
      <c r="J52" s="146"/>
      <c r="K52" s="150"/>
      <c r="L52" s="150"/>
      <c r="M52" s="150"/>
      <c r="N52" s="150"/>
      <c r="O52" s="150"/>
      <c r="P52" s="150"/>
      <c r="Q52" s="150"/>
    </row>
    <row r="53" spans="1:17" s="5" customFormat="1" ht="15">
      <c r="A53" s="176"/>
      <c r="B53" s="58">
        <v>2012</v>
      </c>
      <c r="C53" s="59"/>
      <c r="D53" s="161"/>
      <c r="E53" s="29">
        <f t="shared" si="7"/>
        <v>41717.27</v>
      </c>
      <c r="F53" s="29">
        <v>0</v>
      </c>
      <c r="G53" s="29">
        <v>41717.27</v>
      </c>
      <c r="H53" s="150"/>
      <c r="I53" s="150"/>
      <c r="J53" s="146"/>
      <c r="K53" s="150"/>
      <c r="L53" s="150"/>
      <c r="M53" s="150"/>
      <c r="N53" s="150"/>
      <c r="O53" s="150"/>
      <c r="P53" s="150"/>
      <c r="Q53" s="150"/>
    </row>
    <row r="54" spans="1:17" s="5" customFormat="1" ht="14.25" customHeight="1">
      <c r="A54" s="176"/>
      <c r="B54" s="8" t="s">
        <v>45</v>
      </c>
      <c r="C54" s="23"/>
      <c r="D54" s="140" t="s">
        <v>86</v>
      </c>
      <c r="E54" s="29">
        <f>SUM(F54:G54)</f>
        <v>6980.71</v>
      </c>
      <c r="F54" s="29">
        <v>6980.71</v>
      </c>
      <c r="G54" s="29">
        <v>0</v>
      </c>
      <c r="H54" s="150"/>
      <c r="I54" s="150"/>
      <c r="J54" s="146"/>
      <c r="K54" s="150"/>
      <c r="L54" s="150"/>
      <c r="M54" s="150"/>
      <c r="N54" s="150"/>
      <c r="O54" s="150"/>
      <c r="P54" s="150"/>
      <c r="Q54" s="150"/>
    </row>
    <row r="55" spans="1:18" s="5" customFormat="1" ht="31.5" customHeight="1">
      <c r="A55" s="176"/>
      <c r="B55" s="53">
        <v>2010</v>
      </c>
      <c r="C55" s="26"/>
      <c r="D55" s="141"/>
      <c r="E55" s="29">
        <f t="shared" si="7"/>
        <v>26694.32</v>
      </c>
      <c r="F55" s="29">
        <v>26694.32</v>
      </c>
      <c r="G55" s="29">
        <v>0</v>
      </c>
      <c r="H55" s="150"/>
      <c r="I55" s="150"/>
      <c r="J55" s="146"/>
      <c r="K55" s="150"/>
      <c r="L55" s="150"/>
      <c r="M55" s="150"/>
      <c r="N55" s="150"/>
      <c r="O55" s="150"/>
      <c r="P55" s="150"/>
      <c r="Q55" s="150"/>
      <c r="R55" s="24"/>
    </row>
    <row r="56" spans="1:18" s="5" customFormat="1" ht="15" customHeight="1">
      <c r="A56" s="176"/>
      <c r="B56" s="53">
        <v>2011</v>
      </c>
      <c r="C56" s="26"/>
      <c r="D56" s="141"/>
      <c r="E56" s="29">
        <f t="shared" si="7"/>
        <v>28825.6</v>
      </c>
      <c r="F56" s="29">
        <v>28825.6</v>
      </c>
      <c r="G56" s="29">
        <v>0</v>
      </c>
      <c r="H56" s="150"/>
      <c r="I56" s="150"/>
      <c r="J56" s="146"/>
      <c r="K56" s="150"/>
      <c r="L56" s="150"/>
      <c r="M56" s="150"/>
      <c r="N56" s="150"/>
      <c r="O56" s="150"/>
      <c r="P56" s="150"/>
      <c r="Q56" s="150"/>
      <c r="R56" s="24"/>
    </row>
    <row r="57" spans="1:18" s="5" customFormat="1" ht="15.75" customHeight="1">
      <c r="A57" s="176"/>
      <c r="B57" s="58">
        <v>2012</v>
      </c>
      <c r="C57" s="28"/>
      <c r="D57" s="161"/>
      <c r="E57" s="29">
        <f t="shared" si="7"/>
        <v>7361.87</v>
      </c>
      <c r="F57" s="29">
        <v>7361.87</v>
      </c>
      <c r="G57" s="29">
        <v>0</v>
      </c>
      <c r="H57" s="143"/>
      <c r="I57" s="143"/>
      <c r="J57" s="147"/>
      <c r="K57" s="143"/>
      <c r="L57" s="143"/>
      <c r="M57" s="143"/>
      <c r="N57" s="143"/>
      <c r="O57" s="143"/>
      <c r="P57" s="143"/>
      <c r="Q57" s="143"/>
      <c r="R57" s="24"/>
    </row>
    <row r="58" spans="1:18" s="5" customFormat="1" ht="6.75" customHeight="1">
      <c r="A58" s="91"/>
      <c r="B58" s="82"/>
      <c r="C58" s="66"/>
      <c r="D58" s="90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24"/>
    </row>
    <row r="59" spans="1:18" s="5" customFormat="1" ht="15.75" customHeight="1">
      <c r="A59" s="148" t="s">
        <v>109</v>
      </c>
      <c r="B59" s="57" t="s">
        <v>29</v>
      </c>
      <c r="C59" s="24" t="s">
        <v>30</v>
      </c>
      <c r="D59" s="17"/>
      <c r="E59" s="19"/>
      <c r="F59" s="19"/>
      <c r="G59" s="19"/>
      <c r="H59" s="18"/>
      <c r="I59" s="19"/>
      <c r="J59" s="19"/>
      <c r="K59" s="19"/>
      <c r="L59" s="19"/>
      <c r="M59" s="19"/>
      <c r="N59" s="19"/>
      <c r="O59" s="19"/>
      <c r="P59" s="19"/>
      <c r="Q59" s="35"/>
      <c r="R59" s="24"/>
    </row>
    <row r="60" spans="1:18" s="68" customFormat="1" ht="15" customHeight="1">
      <c r="A60" s="144"/>
      <c r="B60" s="9" t="s">
        <v>31</v>
      </c>
      <c r="C60" s="24" t="s">
        <v>32</v>
      </c>
      <c r="D60" s="16"/>
      <c r="E60" s="21"/>
      <c r="F60" s="21"/>
      <c r="G60" s="21"/>
      <c r="H60" s="18"/>
      <c r="I60" s="21"/>
      <c r="J60" s="21"/>
      <c r="K60" s="21"/>
      <c r="L60" s="21"/>
      <c r="M60" s="21"/>
      <c r="N60" s="21"/>
      <c r="O60" s="21"/>
      <c r="P60" s="21"/>
      <c r="Q60" s="22"/>
      <c r="R60" s="75"/>
    </row>
    <row r="61" spans="1:17" s="3" customFormat="1" ht="15.75" customHeight="1">
      <c r="A61" s="144"/>
      <c r="B61" s="14" t="s">
        <v>36</v>
      </c>
      <c r="C61" s="24" t="s">
        <v>34</v>
      </c>
      <c r="D61" s="16"/>
      <c r="E61" s="21"/>
      <c r="F61" s="21"/>
      <c r="G61" s="21"/>
      <c r="H61" s="18"/>
      <c r="I61" s="21"/>
      <c r="J61" s="21"/>
      <c r="K61" s="21"/>
      <c r="L61" s="21"/>
      <c r="M61" s="21"/>
      <c r="N61" s="21"/>
      <c r="O61" s="21"/>
      <c r="P61" s="21"/>
      <c r="Q61" s="22"/>
    </row>
    <row r="62" spans="1:17" s="16" customFormat="1" ht="25.5">
      <c r="A62" s="144"/>
      <c r="B62" s="9" t="s">
        <v>88</v>
      </c>
      <c r="C62" s="7" t="s">
        <v>21</v>
      </c>
      <c r="D62" s="14"/>
      <c r="E62" s="29">
        <f>SUM(E63:E66)</f>
        <v>829350</v>
      </c>
      <c r="F62" s="29">
        <f>SUM(F63:F66)</f>
        <v>124402.5</v>
      </c>
      <c r="G62" s="29">
        <f>SUM(G63:G66)</f>
        <v>704947.5</v>
      </c>
      <c r="H62" s="29">
        <f>SUM(H63)</f>
        <v>755150</v>
      </c>
      <c r="I62" s="29">
        <f aca="true" t="shared" si="8" ref="I62:Q62">SUM(I63)</f>
        <v>113272.5</v>
      </c>
      <c r="J62" s="29">
        <f t="shared" si="8"/>
        <v>0</v>
      </c>
      <c r="K62" s="29">
        <f t="shared" si="8"/>
        <v>0</v>
      </c>
      <c r="L62" s="29">
        <f t="shared" si="8"/>
        <v>113272.5</v>
      </c>
      <c r="M62" s="29">
        <f t="shared" si="8"/>
        <v>641877.5</v>
      </c>
      <c r="N62" s="29">
        <f t="shared" si="8"/>
        <v>0</v>
      </c>
      <c r="O62" s="29">
        <f t="shared" si="8"/>
        <v>0</v>
      </c>
      <c r="P62" s="29">
        <f t="shared" si="8"/>
        <v>0</v>
      </c>
      <c r="Q62" s="29">
        <f t="shared" si="8"/>
        <v>641877.5</v>
      </c>
    </row>
    <row r="63" spans="1:17" s="16" customFormat="1" ht="15">
      <c r="A63" s="144"/>
      <c r="B63" s="53" t="s">
        <v>89</v>
      </c>
      <c r="C63" s="26"/>
      <c r="D63" s="141" t="s">
        <v>85</v>
      </c>
      <c r="E63" s="29">
        <f>SUM(F63:G63)</f>
        <v>641877.5</v>
      </c>
      <c r="F63" s="29">
        <f>0</f>
        <v>0</v>
      </c>
      <c r="G63" s="29">
        <f>684972.5-43095</f>
        <v>641877.5</v>
      </c>
      <c r="H63" s="142">
        <f>SUM(I63,M63)</f>
        <v>755150</v>
      </c>
      <c r="I63" s="142">
        <f>SUM(J63:L66)</f>
        <v>113272.5</v>
      </c>
      <c r="J63" s="145">
        <v>0</v>
      </c>
      <c r="K63" s="142">
        <v>0</v>
      </c>
      <c r="L63" s="142">
        <f>120877.5-7605</f>
        <v>113272.5</v>
      </c>
      <c r="M63" s="142">
        <f>SUM(N63:Q66)</f>
        <v>641877.5</v>
      </c>
      <c r="N63" s="142">
        <v>0</v>
      </c>
      <c r="O63" s="142">
        <v>0</v>
      </c>
      <c r="P63" s="142">
        <v>0</v>
      </c>
      <c r="Q63" s="142">
        <f>684972.5-43095</f>
        <v>641877.5</v>
      </c>
    </row>
    <row r="64" spans="1:17" s="16" customFormat="1" ht="15">
      <c r="A64" s="144"/>
      <c r="B64" s="58">
        <v>2011</v>
      </c>
      <c r="C64" s="59"/>
      <c r="D64" s="161"/>
      <c r="E64" s="29">
        <f>SUM(F64:G64)</f>
        <v>63070</v>
      </c>
      <c r="F64" s="29">
        <f>0</f>
        <v>0</v>
      </c>
      <c r="G64" s="29">
        <f>19975+43095</f>
        <v>63070</v>
      </c>
      <c r="H64" s="150"/>
      <c r="I64" s="150"/>
      <c r="J64" s="146"/>
      <c r="K64" s="150"/>
      <c r="L64" s="150"/>
      <c r="M64" s="150"/>
      <c r="N64" s="150"/>
      <c r="O64" s="150"/>
      <c r="P64" s="150"/>
      <c r="Q64" s="150"/>
    </row>
    <row r="65" spans="1:17" s="16" customFormat="1" ht="45" customHeight="1">
      <c r="A65" s="144"/>
      <c r="B65" s="53">
        <v>2010</v>
      </c>
      <c r="C65" s="26"/>
      <c r="D65" s="140" t="s">
        <v>86</v>
      </c>
      <c r="E65" s="29">
        <f>SUM(F65:G65)</f>
        <v>113272.5</v>
      </c>
      <c r="F65" s="29">
        <f>120877.5-7605</f>
        <v>113272.5</v>
      </c>
      <c r="G65" s="29">
        <v>0</v>
      </c>
      <c r="H65" s="150"/>
      <c r="I65" s="150"/>
      <c r="J65" s="146"/>
      <c r="K65" s="150"/>
      <c r="L65" s="150"/>
      <c r="M65" s="150"/>
      <c r="N65" s="150"/>
      <c r="O65" s="150"/>
      <c r="P65" s="150"/>
      <c r="Q65" s="150"/>
    </row>
    <row r="66" spans="1:17" s="16" customFormat="1" ht="17.25" customHeight="1">
      <c r="A66" s="144"/>
      <c r="B66" s="58">
        <v>2011</v>
      </c>
      <c r="C66" s="28"/>
      <c r="D66" s="161"/>
      <c r="E66" s="29">
        <f>SUM(F66:G66)</f>
        <v>11130</v>
      </c>
      <c r="F66" s="29">
        <f>3525+7605</f>
        <v>11130</v>
      </c>
      <c r="G66" s="29">
        <v>0</v>
      </c>
      <c r="H66" s="143"/>
      <c r="I66" s="143"/>
      <c r="J66" s="147"/>
      <c r="K66" s="143"/>
      <c r="L66" s="143"/>
      <c r="M66" s="143"/>
      <c r="N66" s="143"/>
      <c r="O66" s="143"/>
      <c r="P66" s="143"/>
      <c r="Q66" s="143"/>
    </row>
    <row r="67" spans="1:17" s="16" customFormat="1" ht="6.75" customHeight="1" thickBot="1">
      <c r="A67" s="69"/>
      <c r="B67" s="70"/>
      <c r="C67" s="71"/>
      <c r="D67" s="72"/>
      <c r="E67" s="73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80" customFormat="1" ht="21.75" customHeight="1" thickTop="1">
      <c r="A68" s="41">
        <v>2</v>
      </c>
      <c r="B68" s="42" t="s">
        <v>28</v>
      </c>
      <c r="C68" s="162" t="s">
        <v>19</v>
      </c>
      <c r="D68" s="162"/>
      <c r="E68" s="43">
        <f aca="true" t="shared" si="9" ref="E68:Q68">SUM(E72,E79,E94,E103,E116,E130,E87,E123,E109)</f>
        <v>183237194.14999998</v>
      </c>
      <c r="F68" s="43">
        <f t="shared" si="9"/>
        <v>108873678.03</v>
      </c>
      <c r="G68" s="43">
        <f t="shared" si="9"/>
        <v>74363516.12</v>
      </c>
      <c r="H68" s="43">
        <f t="shared" si="9"/>
        <v>54261965.739999995</v>
      </c>
      <c r="I68" s="43">
        <f t="shared" si="9"/>
        <v>25335155.66</v>
      </c>
      <c r="J68" s="43">
        <f t="shared" si="9"/>
        <v>0</v>
      </c>
      <c r="K68" s="43">
        <f t="shared" si="9"/>
        <v>0</v>
      </c>
      <c r="L68" s="43">
        <f t="shared" si="9"/>
        <v>25335155.66</v>
      </c>
      <c r="M68" s="43">
        <f t="shared" si="9"/>
        <v>28926810.080000002</v>
      </c>
      <c r="N68" s="43">
        <f t="shared" si="9"/>
        <v>0</v>
      </c>
      <c r="O68" s="43">
        <f t="shared" si="9"/>
        <v>0</v>
      </c>
      <c r="P68" s="43">
        <f t="shared" si="9"/>
        <v>0</v>
      </c>
      <c r="Q68" s="43">
        <f t="shared" si="9"/>
        <v>28926810.080000002</v>
      </c>
    </row>
    <row r="69" spans="1:17" s="106" customFormat="1" ht="15">
      <c r="A69" s="148" t="s">
        <v>40</v>
      </c>
      <c r="B69" s="9" t="s">
        <v>29</v>
      </c>
      <c r="C69" s="31" t="s">
        <v>41</v>
      </c>
      <c r="D69" s="32"/>
      <c r="E69" s="34"/>
      <c r="F69" s="34"/>
      <c r="G69" s="34"/>
      <c r="H69" s="33"/>
      <c r="I69" s="34"/>
      <c r="J69" s="34"/>
      <c r="K69" s="34"/>
      <c r="L69" s="34"/>
      <c r="M69" s="34"/>
      <c r="N69" s="34"/>
      <c r="O69" s="34"/>
      <c r="P69" s="34"/>
      <c r="Q69" s="20"/>
    </row>
    <row r="70" spans="1:17" s="106" customFormat="1" ht="15">
      <c r="A70" s="149"/>
      <c r="B70" s="9" t="s">
        <v>31</v>
      </c>
      <c r="C70" s="24" t="s">
        <v>42</v>
      </c>
      <c r="D70" s="16"/>
      <c r="E70" s="21"/>
      <c r="F70" s="21"/>
      <c r="G70" s="21"/>
      <c r="H70" s="18"/>
      <c r="I70" s="21"/>
      <c r="J70" s="21"/>
      <c r="K70" s="21"/>
      <c r="L70" s="21"/>
      <c r="M70" s="21"/>
      <c r="N70" s="21"/>
      <c r="O70" s="21"/>
      <c r="P70" s="21"/>
      <c r="Q70" s="22"/>
    </row>
    <row r="71" spans="1:17" s="106" customFormat="1" ht="15">
      <c r="A71" s="149"/>
      <c r="B71" s="9" t="s">
        <v>33</v>
      </c>
      <c r="C71" s="24" t="s">
        <v>54</v>
      </c>
      <c r="D71" s="16"/>
      <c r="E71" s="21"/>
      <c r="F71" s="21"/>
      <c r="G71" s="21"/>
      <c r="H71" s="18"/>
      <c r="I71" s="21"/>
      <c r="J71" s="21"/>
      <c r="K71" s="21"/>
      <c r="L71" s="21"/>
      <c r="M71" s="21"/>
      <c r="N71" s="21"/>
      <c r="O71" s="21"/>
      <c r="P71" s="21"/>
      <c r="Q71" s="22"/>
    </row>
    <row r="72" spans="1:17" s="106" customFormat="1" ht="39" customHeight="1">
      <c r="A72" s="149"/>
      <c r="B72" s="25" t="s">
        <v>55</v>
      </c>
      <c r="C72" s="27" t="s">
        <v>51</v>
      </c>
      <c r="D72" s="14" t="s">
        <v>56</v>
      </c>
      <c r="E72" s="29">
        <f>SUM(E73:E74)</f>
        <v>4315809</v>
      </c>
      <c r="F72" s="29">
        <f>SUM(F73:F74)</f>
        <v>1483289</v>
      </c>
      <c r="G72" s="29">
        <f>SUM(G73:G74)</f>
        <v>2832520</v>
      </c>
      <c r="H72" s="30">
        <f>SUM(H73)</f>
        <v>4303609</v>
      </c>
      <c r="I72" s="29">
        <f>SUM(I73)</f>
        <v>1480849</v>
      </c>
      <c r="J72" s="29">
        <v>0</v>
      </c>
      <c r="K72" s="29">
        <f aca="true" t="shared" si="10" ref="K72:Q72">SUM(K73)</f>
        <v>0</v>
      </c>
      <c r="L72" s="29">
        <f t="shared" si="10"/>
        <v>1480849</v>
      </c>
      <c r="M72" s="29">
        <f t="shared" si="10"/>
        <v>2822760</v>
      </c>
      <c r="N72" s="29">
        <f t="shared" si="10"/>
        <v>0</v>
      </c>
      <c r="O72" s="29">
        <f t="shared" si="10"/>
        <v>0</v>
      </c>
      <c r="P72" s="29">
        <f t="shared" si="10"/>
        <v>0</v>
      </c>
      <c r="Q72" s="29">
        <f t="shared" si="10"/>
        <v>2822760</v>
      </c>
    </row>
    <row r="73" spans="1:17" s="106" customFormat="1" ht="17.25" customHeight="1">
      <c r="A73" s="149"/>
      <c r="B73" s="8" t="s">
        <v>113</v>
      </c>
      <c r="C73" s="23"/>
      <c r="D73" s="23"/>
      <c r="E73" s="29">
        <f>SUM(F73:G73)</f>
        <v>12200</v>
      </c>
      <c r="F73" s="29">
        <f>12200-9760</f>
        <v>2440</v>
      </c>
      <c r="G73" s="29">
        <f>0+9760</f>
        <v>9760</v>
      </c>
      <c r="H73" s="142">
        <f>SUM(I73,M73)</f>
        <v>4303609</v>
      </c>
      <c r="I73" s="142">
        <f>SUM(J73:L74)</f>
        <v>1480849</v>
      </c>
      <c r="J73" s="145">
        <v>0</v>
      </c>
      <c r="K73" s="142">
        <v>0</v>
      </c>
      <c r="L73" s="142">
        <f>857800+9760+613289</f>
        <v>1480849</v>
      </c>
      <c r="M73" s="142">
        <f>SUM(N73:Q74)</f>
        <v>2822760</v>
      </c>
      <c r="N73" s="142">
        <v>0</v>
      </c>
      <c r="O73" s="142">
        <v>0</v>
      </c>
      <c r="P73" s="142">
        <v>0</v>
      </c>
      <c r="Q73" s="142">
        <f>3480000-9760-647480</f>
        <v>2822760</v>
      </c>
    </row>
    <row r="74" spans="1:17" s="106" customFormat="1" ht="15.75" customHeight="1">
      <c r="A74" s="149"/>
      <c r="B74" s="8">
        <v>2010</v>
      </c>
      <c r="C74" s="23"/>
      <c r="D74" s="23"/>
      <c r="E74" s="29">
        <f>SUM(F74:G74)</f>
        <v>4303609</v>
      </c>
      <c r="F74" s="29">
        <f>857800+9760+613289</f>
        <v>1480849</v>
      </c>
      <c r="G74" s="29">
        <f>3480000-9760-647480</f>
        <v>2822760</v>
      </c>
      <c r="H74" s="143"/>
      <c r="I74" s="143"/>
      <c r="J74" s="143"/>
      <c r="K74" s="143"/>
      <c r="L74" s="143"/>
      <c r="M74" s="143"/>
      <c r="N74" s="143"/>
      <c r="O74" s="143"/>
      <c r="P74" s="143"/>
      <c r="Q74" s="143"/>
    </row>
    <row r="75" spans="1:17" s="106" customFormat="1" ht="6.75" customHeight="1">
      <c r="A75" s="76"/>
      <c r="B75" s="77"/>
      <c r="C75" s="78"/>
      <c r="D75" s="78"/>
      <c r="E75" s="79"/>
      <c r="F75" s="79"/>
      <c r="G75" s="79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1:17" s="68" customFormat="1" ht="15" customHeight="1">
      <c r="A76" s="175" t="s">
        <v>49</v>
      </c>
      <c r="B76" s="36" t="s">
        <v>29</v>
      </c>
      <c r="C76" s="101" t="s">
        <v>41</v>
      </c>
      <c r="D76" s="102"/>
      <c r="E76" s="103"/>
      <c r="F76" s="103"/>
      <c r="G76" s="103"/>
      <c r="H76" s="104"/>
      <c r="I76" s="103"/>
      <c r="J76" s="103"/>
      <c r="K76" s="103"/>
      <c r="L76" s="103"/>
      <c r="M76" s="103"/>
      <c r="N76" s="103"/>
      <c r="O76" s="103"/>
      <c r="P76" s="103"/>
      <c r="Q76" s="105"/>
    </row>
    <row r="77" spans="1:17" s="5" customFormat="1" ht="15">
      <c r="A77" s="176"/>
      <c r="B77" s="36" t="s">
        <v>31</v>
      </c>
      <c r="C77" s="107" t="s">
        <v>42</v>
      </c>
      <c r="D77" s="108"/>
      <c r="E77" s="109"/>
      <c r="F77" s="109"/>
      <c r="G77" s="109"/>
      <c r="H77" s="110"/>
      <c r="I77" s="109"/>
      <c r="J77" s="109"/>
      <c r="K77" s="109"/>
      <c r="L77" s="109"/>
      <c r="M77" s="109"/>
      <c r="N77" s="109"/>
      <c r="O77" s="109"/>
      <c r="P77" s="109"/>
      <c r="Q77" s="111"/>
    </row>
    <row r="78" spans="1:17" s="5" customFormat="1" ht="15">
      <c r="A78" s="176"/>
      <c r="B78" s="36" t="s">
        <v>33</v>
      </c>
      <c r="C78" s="107" t="s">
        <v>43</v>
      </c>
      <c r="D78" s="108"/>
      <c r="E78" s="109"/>
      <c r="F78" s="109"/>
      <c r="G78" s="109"/>
      <c r="H78" s="110"/>
      <c r="I78" s="109"/>
      <c r="J78" s="109"/>
      <c r="K78" s="109"/>
      <c r="L78" s="109"/>
      <c r="M78" s="109"/>
      <c r="N78" s="109"/>
      <c r="O78" s="109"/>
      <c r="P78" s="109"/>
      <c r="Q78" s="111"/>
    </row>
    <row r="79" spans="1:17" s="5" customFormat="1" ht="45">
      <c r="A79" s="176"/>
      <c r="B79" s="112" t="s">
        <v>44</v>
      </c>
      <c r="C79" s="113" t="s">
        <v>51</v>
      </c>
      <c r="D79" s="114" t="s">
        <v>46</v>
      </c>
      <c r="E79" s="99">
        <f>SUM(E80:E82)</f>
        <v>37169724.92</v>
      </c>
      <c r="F79" s="99">
        <f>SUM(F80:F82)</f>
        <v>21824507.2</v>
      </c>
      <c r="G79" s="99">
        <f>SUM(G80:G82)</f>
        <v>15345217.72</v>
      </c>
      <c r="H79" s="100">
        <f>SUM(H80)</f>
        <v>30913782.82</v>
      </c>
      <c r="I79" s="99">
        <f>SUM(I80)</f>
        <v>18269440.36</v>
      </c>
      <c r="J79" s="99">
        <v>0</v>
      </c>
      <c r="K79" s="99">
        <f aca="true" t="shared" si="11" ref="K79:Q79">SUM(K80)</f>
        <v>0</v>
      </c>
      <c r="L79" s="99">
        <f t="shared" si="11"/>
        <v>18269440.36</v>
      </c>
      <c r="M79" s="99">
        <f t="shared" si="11"/>
        <v>12644342.46</v>
      </c>
      <c r="N79" s="99">
        <f t="shared" si="11"/>
        <v>0</v>
      </c>
      <c r="O79" s="99">
        <f t="shared" si="11"/>
        <v>0</v>
      </c>
      <c r="P79" s="99">
        <f t="shared" si="11"/>
        <v>0</v>
      </c>
      <c r="Q79" s="99">
        <f t="shared" si="11"/>
        <v>12644342.46</v>
      </c>
    </row>
    <row r="80" spans="1:17" s="5" customFormat="1" ht="19.5" customHeight="1">
      <c r="A80" s="176"/>
      <c r="B80" s="115" t="s">
        <v>117</v>
      </c>
      <c r="C80" s="119"/>
      <c r="D80" s="116"/>
      <c r="E80" s="99">
        <f>SUM(F80:G80)</f>
        <v>6231542.1</v>
      </c>
      <c r="F80" s="99">
        <f>8067689.89-4524823.05</f>
        <v>3542866.84</v>
      </c>
      <c r="G80" s="99">
        <f>5497217.23-2808541.97</f>
        <v>2688675.2600000002</v>
      </c>
      <c r="H80" s="145">
        <f>SUM(I80,M80)</f>
        <v>30913782.82</v>
      </c>
      <c r="I80" s="145">
        <f>SUM(J80:L82)</f>
        <v>18269440.36</v>
      </c>
      <c r="J80" s="145">
        <v>0</v>
      </c>
      <c r="K80" s="145">
        <v>0</v>
      </c>
      <c r="L80" s="145">
        <f>13744617.31+4524823.05</f>
        <v>18269440.36</v>
      </c>
      <c r="M80" s="145">
        <f>SUM(N80:Q82)</f>
        <v>12644342.46</v>
      </c>
      <c r="N80" s="145">
        <v>0</v>
      </c>
      <c r="O80" s="145">
        <v>0</v>
      </c>
      <c r="P80" s="145">
        <v>0</v>
      </c>
      <c r="Q80" s="145">
        <f>9835800.49+2808541.97</f>
        <v>12644342.46</v>
      </c>
    </row>
    <row r="81" spans="1:17" s="5" customFormat="1" ht="17.25" customHeight="1">
      <c r="A81" s="176"/>
      <c r="B81" s="115" t="s">
        <v>118</v>
      </c>
      <c r="C81" s="116"/>
      <c r="D81" s="116"/>
      <c r="E81" s="99">
        <f>SUM(F81:G81)</f>
        <v>30913782.82</v>
      </c>
      <c r="F81" s="99">
        <f>13744617.31+4524823.05</f>
        <v>18269440.36</v>
      </c>
      <c r="G81" s="99">
        <f>9835800.49+2808541.97</f>
        <v>12644342.46</v>
      </c>
      <c r="H81" s="146"/>
      <c r="I81" s="146"/>
      <c r="J81" s="146"/>
      <c r="K81" s="146"/>
      <c r="L81" s="146"/>
      <c r="M81" s="146"/>
      <c r="N81" s="146"/>
      <c r="O81" s="146"/>
      <c r="P81" s="146"/>
      <c r="Q81" s="146"/>
    </row>
    <row r="82" spans="1:17" s="5" customFormat="1" ht="15.75" customHeight="1">
      <c r="A82" s="176"/>
      <c r="B82" s="115">
        <v>2011</v>
      </c>
      <c r="C82" s="117"/>
      <c r="D82" s="117"/>
      <c r="E82" s="99">
        <f>SUM(F82:G82)</f>
        <v>24400</v>
      </c>
      <c r="F82" s="99">
        <v>12200</v>
      </c>
      <c r="G82" s="99">
        <v>12200</v>
      </c>
      <c r="H82" s="147"/>
      <c r="I82" s="147"/>
      <c r="J82" s="147"/>
      <c r="K82" s="147"/>
      <c r="L82" s="147"/>
      <c r="M82" s="147"/>
      <c r="N82" s="147"/>
      <c r="O82" s="147"/>
      <c r="P82" s="147"/>
      <c r="Q82" s="147"/>
    </row>
    <row r="83" spans="1:17" s="68" customFormat="1" ht="6.75" customHeight="1">
      <c r="A83" s="64"/>
      <c r="B83" s="65"/>
      <c r="C83" s="66"/>
      <c r="D83" s="66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95"/>
    </row>
    <row r="84" spans="1:17" s="16" customFormat="1" ht="15">
      <c r="A84" s="148" t="s">
        <v>57</v>
      </c>
      <c r="B84" s="9" t="s">
        <v>29</v>
      </c>
      <c r="C84" s="31" t="s">
        <v>41</v>
      </c>
      <c r="D84" s="32"/>
      <c r="E84" s="34"/>
      <c r="F84" s="34"/>
      <c r="G84" s="34"/>
      <c r="H84" s="33"/>
      <c r="I84" s="34"/>
      <c r="J84" s="34"/>
      <c r="K84" s="34"/>
      <c r="L84" s="34"/>
      <c r="M84" s="34"/>
      <c r="N84" s="34"/>
      <c r="O84" s="34"/>
      <c r="P84" s="34"/>
      <c r="Q84" s="20"/>
    </row>
    <row r="85" spans="1:17" s="16" customFormat="1" ht="15">
      <c r="A85" s="177"/>
      <c r="B85" s="9" t="s">
        <v>31</v>
      </c>
      <c r="C85" s="24" t="s">
        <v>42</v>
      </c>
      <c r="E85" s="21"/>
      <c r="F85" s="21"/>
      <c r="G85" s="21"/>
      <c r="H85" s="18"/>
      <c r="I85" s="21"/>
      <c r="J85" s="21"/>
      <c r="K85" s="21"/>
      <c r="L85" s="21"/>
      <c r="M85" s="21"/>
      <c r="N85" s="21"/>
      <c r="O85" s="21"/>
      <c r="P85" s="21"/>
      <c r="Q85" s="22"/>
    </row>
    <row r="86" spans="1:17" s="16" customFormat="1" ht="15">
      <c r="A86" s="177"/>
      <c r="B86" s="9" t="s">
        <v>33</v>
      </c>
      <c r="C86" s="24" t="s">
        <v>43</v>
      </c>
      <c r="E86" s="21"/>
      <c r="F86" s="21"/>
      <c r="G86" s="21"/>
      <c r="H86" s="18"/>
      <c r="I86" s="21"/>
      <c r="J86" s="21"/>
      <c r="K86" s="21"/>
      <c r="L86" s="21"/>
      <c r="M86" s="21"/>
      <c r="N86" s="21"/>
      <c r="O86" s="21"/>
      <c r="P86" s="21"/>
      <c r="Q86" s="22"/>
    </row>
    <row r="87" spans="1:17" s="16" customFormat="1" ht="45" customHeight="1">
      <c r="A87" s="177"/>
      <c r="B87" s="25" t="s">
        <v>78</v>
      </c>
      <c r="C87" s="27" t="s">
        <v>51</v>
      </c>
      <c r="D87" s="14" t="s">
        <v>46</v>
      </c>
      <c r="E87" s="29">
        <f>SUM(E88:E89)</f>
        <v>9197929.270000001</v>
      </c>
      <c r="F87" s="29">
        <f>SUM(F88:F89)</f>
        <v>4792077.2700000005</v>
      </c>
      <c r="G87" s="29">
        <f>SUM(G88:G89)</f>
        <v>4405852</v>
      </c>
      <c r="H87" s="30">
        <f>SUM(H88)</f>
        <v>129162.22</v>
      </c>
      <c r="I87" s="29">
        <f>SUM(I88)</f>
        <v>64581.11</v>
      </c>
      <c r="J87" s="29">
        <v>0</v>
      </c>
      <c r="K87" s="29">
        <f aca="true" t="shared" si="12" ref="K87:Q87">SUM(K88)</f>
        <v>0</v>
      </c>
      <c r="L87" s="29">
        <f t="shared" si="12"/>
        <v>64581.11</v>
      </c>
      <c r="M87" s="29">
        <f t="shared" si="12"/>
        <v>64581.11</v>
      </c>
      <c r="N87" s="29">
        <f t="shared" si="12"/>
        <v>0</v>
      </c>
      <c r="O87" s="29">
        <f t="shared" si="12"/>
        <v>0</v>
      </c>
      <c r="P87" s="29">
        <f t="shared" si="12"/>
        <v>0</v>
      </c>
      <c r="Q87" s="29">
        <f t="shared" si="12"/>
        <v>64581.11</v>
      </c>
    </row>
    <row r="88" spans="1:17" s="16" customFormat="1" ht="17.25" customHeight="1">
      <c r="A88" s="177"/>
      <c r="B88" s="8" t="s">
        <v>97</v>
      </c>
      <c r="C88" s="23"/>
      <c r="D88" s="23"/>
      <c r="E88" s="29">
        <f>SUM(F88:G88)</f>
        <v>9068767.05</v>
      </c>
      <c r="F88" s="29">
        <v>4727496.16</v>
      </c>
      <c r="G88" s="29">
        <v>4341270.89</v>
      </c>
      <c r="H88" s="142">
        <f>SUM(I88,M88)</f>
        <v>129162.22</v>
      </c>
      <c r="I88" s="142">
        <f>SUM(J88:L89)</f>
        <v>64581.11</v>
      </c>
      <c r="J88" s="145">
        <v>0</v>
      </c>
      <c r="K88" s="142">
        <v>0</v>
      </c>
      <c r="L88" s="142">
        <v>64581.11</v>
      </c>
      <c r="M88" s="142">
        <f>SUM(N88:Q89)</f>
        <v>64581.11</v>
      </c>
      <c r="N88" s="142">
        <v>0</v>
      </c>
      <c r="O88" s="142">
        <v>0</v>
      </c>
      <c r="P88" s="142">
        <v>0</v>
      </c>
      <c r="Q88" s="142">
        <v>64581.11</v>
      </c>
    </row>
    <row r="89" spans="1:17" s="16" customFormat="1" ht="15.75" customHeight="1">
      <c r="A89" s="177"/>
      <c r="B89" s="8">
        <v>2010</v>
      </c>
      <c r="C89" s="23"/>
      <c r="D89" s="23"/>
      <c r="E89" s="29">
        <f>SUM(F89:G89)</f>
        <v>129162.22</v>
      </c>
      <c r="F89" s="29">
        <v>64581.11</v>
      </c>
      <c r="G89" s="29">
        <v>64581.11</v>
      </c>
      <c r="H89" s="150"/>
      <c r="I89" s="150"/>
      <c r="J89" s="146"/>
      <c r="K89" s="150"/>
      <c r="L89" s="150"/>
      <c r="M89" s="150"/>
      <c r="N89" s="150"/>
      <c r="O89" s="150"/>
      <c r="P89" s="150"/>
      <c r="Q89" s="150"/>
    </row>
    <row r="90" spans="1:17" s="16" customFormat="1" ht="6.75" customHeight="1">
      <c r="A90" s="64"/>
      <c r="B90" s="65"/>
      <c r="C90" s="66"/>
      <c r="D90" s="66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95"/>
    </row>
    <row r="91" spans="1:17" s="16" customFormat="1" ht="15.75" customHeight="1">
      <c r="A91" s="148" t="s">
        <v>58</v>
      </c>
      <c r="B91" s="9" t="s">
        <v>29</v>
      </c>
      <c r="C91" s="24" t="s">
        <v>41</v>
      </c>
      <c r="D91" s="17"/>
      <c r="E91" s="19"/>
      <c r="F91" s="19"/>
      <c r="G91" s="19"/>
      <c r="H91" s="18"/>
      <c r="I91" s="19"/>
      <c r="J91" s="19"/>
      <c r="K91" s="19"/>
      <c r="L91" s="19"/>
      <c r="M91" s="19"/>
      <c r="N91" s="19"/>
      <c r="O91" s="19"/>
      <c r="P91" s="19"/>
      <c r="Q91" s="20"/>
    </row>
    <row r="92" spans="1:17" s="80" customFormat="1" ht="15" customHeight="1">
      <c r="A92" s="144"/>
      <c r="B92" s="9" t="s">
        <v>31</v>
      </c>
      <c r="C92" s="24" t="s">
        <v>47</v>
      </c>
      <c r="D92" s="16"/>
      <c r="E92" s="21"/>
      <c r="F92" s="21"/>
      <c r="G92" s="21"/>
      <c r="H92" s="18"/>
      <c r="I92" s="21"/>
      <c r="J92" s="21"/>
      <c r="K92" s="21"/>
      <c r="L92" s="21"/>
      <c r="M92" s="21"/>
      <c r="N92" s="21"/>
      <c r="O92" s="21"/>
      <c r="P92" s="21"/>
      <c r="Q92" s="22"/>
    </row>
    <row r="93" spans="1:17" s="16" customFormat="1" ht="15">
      <c r="A93" s="144"/>
      <c r="B93" s="9" t="s">
        <v>33</v>
      </c>
      <c r="C93" s="24" t="s">
        <v>48</v>
      </c>
      <c r="E93" s="21"/>
      <c r="F93" s="21"/>
      <c r="G93" s="21"/>
      <c r="H93" s="18"/>
      <c r="I93" s="21"/>
      <c r="J93" s="21"/>
      <c r="K93" s="21"/>
      <c r="L93" s="21"/>
      <c r="M93" s="21"/>
      <c r="N93" s="21"/>
      <c r="O93" s="21"/>
      <c r="P93" s="21"/>
      <c r="Q93" s="22"/>
    </row>
    <row r="94" spans="1:17" s="16" customFormat="1" ht="33.75">
      <c r="A94" s="144"/>
      <c r="B94" s="25" t="s">
        <v>50</v>
      </c>
      <c r="C94" s="27" t="s">
        <v>51</v>
      </c>
      <c r="D94" s="14" t="s">
        <v>52</v>
      </c>
      <c r="E94" s="29">
        <f>SUM(E95:E98)</f>
        <v>15500000</v>
      </c>
      <c r="F94" s="29">
        <f>SUM(F95:F98)</f>
        <v>5425000</v>
      </c>
      <c r="G94" s="29">
        <f>SUM(G95:G98)</f>
        <v>10075000</v>
      </c>
      <c r="H94" s="30">
        <f>SUM(H95)</f>
        <v>6309800</v>
      </c>
      <c r="I94" s="29">
        <f>SUM(I95)</f>
        <v>1109800</v>
      </c>
      <c r="J94" s="29">
        <v>0</v>
      </c>
      <c r="K94" s="29">
        <f aca="true" t="shared" si="13" ref="K94:Q94">SUM(K95)</f>
        <v>0</v>
      </c>
      <c r="L94" s="29">
        <f t="shared" si="13"/>
        <v>1109800</v>
      </c>
      <c r="M94" s="29">
        <f t="shared" si="13"/>
        <v>5200000</v>
      </c>
      <c r="N94" s="29">
        <f t="shared" si="13"/>
        <v>0</v>
      </c>
      <c r="O94" s="29">
        <f t="shared" si="13"/>
        <v>0</v>
      </c>
      <c r="P94" s="29">
        <f t="shared" si="13"/>
        <v>0</v>
      </c>
      <c r="Q94" s="29">
        <f t="shared" si="13"/>
        <v>5200000</v>
      </c>
    </row>
    <row r="95" spans="1:17" s="16" customFormat="1" ht="15">
      <c r="A95" s="144"/>
      <c r="B95" s="8" t="s">
        <v>97</v>
      </c>
      <c r="C95" s="23"/>
      <c r="D95" s="23"/>
      <c r="E95" s="29">
        <f>SUM(F95:G95)</f>
        <v>247200</v>
      </c>
      <c r="F95" s="29">
        <f>357000-109800</f>
        <v>247200</v>
      </c>
      <c r="G95" s="29">
        <v>0</v>
      </c>
      <c r="H95" s="145">
        <f>SUM(I95,M95)</f>
        <v>6309800</v>
      </c>
      <c r="I95" s="145">
        <f>SUM(J95:L98)</f>
        <v>1109800</v>
      </c>
      <c r="J95" s="145">
        <v>0</v>
      </c>
      <c r="K95" s="145">
        <v>0</v>
      </c>
      <c r="L95" s="145">
        <f>1000000+109800</f>
        <v>1109800</v>
      </c>
      <c r="M95" s="142">
        <f>SUM(N95:Q98)</f>
        <v>5200000</v>
      </c>
      <c r="N95" s="142">
        <v>0</v>
      </c>
      <c r="O95" s="142">
        <v>0</v>
      </c>
      <c r="P95" s="142">
        <v>0</v>
      </c>
      <c r="Q95" s="142">
        <v>5200000</v>
      </c>
    </row>
    <row r="96" spans="1:17" s="16" customFormat="1" ht="18.75" customHeight="1">
      <c r="A96" s="144"/>
      <c r="B96" s="8">
        <v>2010</v>
      </c>
      <c r="C96" s="23"/>
      <c r="D96" s="23"/>
      <c r="E96" s="99">
        <f>SUM(F96:G96)</f>
        <v>6309800</v>
      </c>
      <c r="F96" s="99">
        <f>1000000+109800</f>
        <v>1109800</v>
      </c>
      <c r="G96" s="29">
        <v>5200000</v>
      </c>
      <c r="H96" s="146"/>
      <c r="I96" s="146"/>
      <c r="J96" s="146"/>
      <c r="K96" s="146"/>
      <c r="L96" s="146"/>
      <c r="M96" s="150"/>
      <c r="N96" s="150"/>
      <c r="O96" s="150"/>
      <c r="P96" s="150"/>
      <c r="Q96" s="150"/>
    </row>
    <row r="97" spans="1:17" s="16" customFormat="1" ht="17.25" customHeight="1">
      <c r="A97" s="144"/>
      <c r="B97" s="8">
        <v>2011</v>
      </c>
      <c r="C97" s="23"/>
      <c r="D97" s="23"/>
      <c r="E97" s="29">
        <f>SUM(F97:G97)</f>
        <v>3000000</v>
      </c>
      <c r="F97" s="29">
        <v>1050000</v>
      </c>
      <c r="G97" s="29">
        <v>1950000</v>
      </c>
      <c r="H97" s="146"/>
      <c r="I97" s="146"/>
      <c r="J97" s="146"/>
      <c r="K97" s="146"/>
      <c r="L97" s="146"/>
      <c r="M97" s="150"/>
      <c r="N97" s="150"/>
      <c r="O97" s="150"/>
      <c r="P97" s="150"/>
      <c r="Q97" s="150"/>
    </row>
    <row r="98" spans="1:17" s="16" customFormat="1" ht="15.75" customHeight="1">
      <c r="A98" s="144"/>
      <c r="B98" s="13" t="s">
        <v>53</v>
      </c>
      <c r="C98" s="28"/>
      <c r="D98" s="28"/>
      <c r="E98" s="29">
        <f>SUM(F98:G98)</f>
        <v>5943000</v>
      </c>
      <c r="F98" s="29">
        <v>3018000</v>
      </c>
      <c r="G98" s="29">
        <v>2925000</v>
      </c>
      <c r="H98" s="147"/>
      <c r="I98" s="147"/>
      <c r="J98" s="147"/>
      <c r="K98" s="147"/>
      <c r="L98" s="147"/>
      <c r="M98" s="143"/>
      <c r="N98" s="143"/>
      <c r="O98" s="143"/>
      <c r="P98" s="143"/>
      <c r="Q98" s="143"/>
    </row>
    <row r="99" spans="1:17" s="80" customFormat="1" ht="6.75" customHeight="1">
      <c r="A99" s="83"/>
      <c r="B99" s="77"/>
      <c r="C99" s="78"/>
      <c r="D99" s="78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96"/>
    </row>
    <row r="100" spans="1:17" s="16" customFormat="1" ht="15">
      <c r="A100" s="148" t="s">
        <v>62</v>
      </c>
      <c r="B100" s="9" t="s">
        <v>29</v>
      </c>
      <c r="C100" s="24" t="s">
        <v>41</v>
      </c>
      <c r="D100" s="17"/>
      <c r="E100" s="19"/>
      <c r="F100" s="19"/>
      <c r="G100" s="19"/>
      <c r="H100" s="18"/>
      <c r="I100" s="19"/>
      <c r="J100" s="19"/>
      <c r="K100" s="19"/>
      <c r="L100" s="19"/>
      <c r="M100" s="19"/>
      <c r="N100" s="19"/>
      <c r="O100" s="19"/>
      <c r="P100" s="19"/>
      <c r="Q100" s="20"/>
    </row>
    <row r="101" spans="1:17" s="16" customFormat="1" ht="15">
      <c r="A101" s="149"/>
      <c r="B101" s="9" t="s">
        <v>31</v>
      </c>
      <c r="C101" s="24" t="s">
        <v>59</v>
      </c>
      <c r="D101" s="5"/>
      <c r="E101" s="97"/>
      <c r="F101" s="97"/>
      <c r="G101" s="21"/>
      <c r="H101" s="18"/>
      <c r="I101" s="21"/>
      <c r="J101" s="21"/>
      <c r="K101" s="21"/>
      <c r="L101" s="21"/>
      <c r="M101" s="21"/>
      <c r="N101" s="21"/>
      <c r="O101" s="21"/>
      <c r="P101" s="21"/>
      <c r="Q101" s="22"/>
    </row>
    <row r="102" spans="1:17" s="16" customFormat="1" ht="15">
      <c r="A102" s="149"/>
      <c r="B102" s="9" t="s">
        <v>33</v>
      </c>
      <c r="C102" s="24" t="s">
        <v>60</v>
      </c>
      <c r="D102" s="5"/>
      <c r="E102" s="97"/>
      <c r="F102" s="97"/>
      <c r="G102" s="21"/>
      <c r="H102" s="18"/>
      <c r="I102" s="21"/>
      <c r="J102" s="21"/>
      <c r="K102" s="21"/>
      <c r="L102" s="21"/>
      <c r="M102" s="21"/>
      <c r="N102" s="21"/>
      <c r="O102" s="21"/>
      <c r="P102" s="21"/>
      <c r="Q102" s="22"/>
    </row>
    <row r="103" spans="1:17" s="16" customFormat="1" ht="55.5" customHeight="1">
      <c r="A103" s="149"/>
      <c r="B103" s="25" t="s">
        <v>99</v>
      </c>
      <c r="C103" s="27" t="s">
        <v>51</v>
      </c>
      <c r="D103" s="14" t="s">
        <v>61</v>
      </c>
      <c r="E103" s="29">
        <f>SUM(E104:E104)</f>
        <v>589691.51</v>
      </c>
      <c r="F103" s="29">
        <f>SUM(F104:F104)</f>
        <v>237724</v>
      </c>
      <c r="G103" s="29">
        <f>SUM(G104:G104)</f>
        <v>351967.51</v>
      </c>
      <c r="H103" s="30">
        <f>SUM(H104)</f>
        <v>589691.51</v>
      </c>
      <c r="I103" s="29">
        <f>SUM(I104)</f>
        <v>237724</v>
      </c>
      <c r="J103" s="29">
        <v>0</v>
      </c>
      <c r="K103" s="29">
        <f aca="true" t="shared" si="14" ref="K103:Q103">SUM(K104)</f>
        <v>0</v>
      </c>
      <c r="L103" s="29">
        <f t="shared" si="14"/>
        <v>237724</v>
      </c>
      <c r="M103" s="29">
        <f t="shared" si="14"/>
        <v>351967.51</v>
      </c>
      <c r="N103" s="29">
        <f t="shared" si="14"/>
        <v>0</v>
      </c>
      <c r="O103" s="29">
        <f t="shared" si="14"/>
        <v>0</v>
      </c>
      <c r="P103" s="29">
        <f t="shared" si="14"/>
        <v>0</v>
      </c>
      <c r="Q103" s="29">
        <f t="shared" si="14"/>
        <v>351967.51</v>
      </c>
    </row>
    <row r="104" spans="1:17" s="16" customFormat="1" ht="17.25" customHeight="1">
      <c r="A104" s="149"/>
      <c r="B104" s="8">
        <v>2010</v>
      </c>
      <c r="C104" s="135"/>
      <c r="D104" s="135"/>
      <c r="E104" s="29">
        <f>SUM(F104,G104)</f>
        <v>589691.51</v>
      </c>
      <c r="F104" s="29">
        <v>237724</v>
      </c>
      <c r="G104" s="29">
        <v>351967.51</v>
      </c>
      <c r="H104" s="134">
        <f>SUM(I104,M104)</f>
        <v>589691.51</v>
      </c>
      <c r="I104" s="134">
        <f>SUM(J104:L104)</f>
        <v>237724</v>
      </c>
      <c r="J104" s="134">
        <v>0</v>
      </c>
      <c r="K104" s="134">
        <v>0</v>
      </c>
      <c r="L104" s="134">
        <v>237724</v>
      </c>
      <c r="M104" s="134">
        <f>SUM(N104:Q104)</f>
        <v>351967.51</v>
      </c>
      <c r="N104" s="134">
        <v>0</v>
      </c>
      <c r="O104" s="134">
        <v>0</v>
      </c>
      <c r="P104" s="134">
        <v>0</v>
      </c>
      <c r="Q104" s="134">
        <v>351967.51</v>
      </c>
    </row>
    <row r="105" spans="1:17" s="80" customFormat="1" ht="6.75" customHeight="1">
      <c r="A105" s="83"/>
      <c r="B105" s="77"/>
      <c r="C105" s="66"/>
      <c r="D105" s="66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1:17" s="108" customFormat="1" ht="18" customHeight="1">
      <c r="A106" s="181" t="s">
        <v>67</v>
      </c>
      <c r="B106" s="9" t="s">
        <v>29</v>
      </c>
      <c r="C106" s="171" t="s">
        <v>41</v>
      </c>
      <c r="D106" s="172"/>
      <c r="E106" s="172"/>
      <c r="F106" s="172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9"/>
    </row>
    <row r="107" spans="1:17" s="108" customFormat="1" ht="18" customHeight="1">
      <c r="A107" s="181"/>
      <c r="B107" s="9" t="s">
        <v>31</v>
      </c>
      <c r="C107" s="173" t="s">
        <v>63</v>
      </c>
      <c r="D107" s="174"/>
      <c r="E107" s="174"/>
      <c r="F107" s="174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9"/>
    </row>
    <row r="108" spans="1:17" s="108" customFormat="1" ht="18" customHeight="1">
      <c r="A108" s="181"/>
      <c r="B108" s="9" t="s">
        <v>33</v>
      </c>
      <c r="C108" s="173" t="s">
        <v>115</v>
      </c>
      <c r="D108" s="174"/>
      <c r="E108" s="174"/>
      <c r="F108" s="174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9"/>
    </row>
    <row r="109" spans="1:17" s="108" customFormat="1" ht="47.25" customHeight="1">
      <c r="A109" s="181"/>
      <c r="B109" s="130" t="s">
        <v>110</v>
      </c>
      <c r="C109" s="113" t="s">
        <v>51</v>
      </c>
      <c r="D109" s="36" t="s">
        <v>111</v>
      </c>
      <c r="E109" s="29">
        <f>SUM(E110:E111)</f>
        <v>1270980</v>
      </c>
      <c r="F109" s="29">
        <f>SUM(F110:F111)</f>
        <v>317745</v>
      </c>
      <c r="G109" s="29">
        <f>SUM(G110:G111)</f>
        <v>953235</v>
      </c>
      <c r="H109" s="30">
        <f>SUM(H110)</f>
        <v>10980</v>
      </c>
      <c r="I109" s="29">
        <f>SUM(I110)</f>
        <v>2745</v>
      </c>
      <c r="J109" s="29">
        <v>0</v>
      </c>
      <c r="K109" s="29">
        <f aca="true" t="shared" si="15" ref="K109:Q109">SUM(K110)</f>
        <v>0</v>
      </c>
      <c r="L109" s="29">
        <f t="shared" si="15"/>
        <v>2745</v>
      </c>
      <c r="M109" s="29">
        <f t="shared" si="15"/>
        <v>8235</v>
      </c>
      <c r="N109" s="29">
        <f t="shared" si="15"/>
        <v>0</v>
      </c>
      <c r="O109" s="29">
        <f t="shared" si="15"/>
        <v>0</v>
      </c>
      <c r="P109" s="29">
        <f t="shared" si="15"/>
        <v>0</v>
      </c>
      <c r="Q109" s="29">
        <f t="shared" si="15"/>
        <v>8235</v>
      </c>
    </row>
    <row r="110" spans="1:17" s="108" customFormat="1" ht="18" customHeight="1">
      <c r="A110" s="181"/>
      <c r="B110" s="115" t="s">
        <v>112</v>
      </c>
      <c r="C110" s="131"/>
      <c r="D110" s="132"/>
      <c r="E110" s="99">
        <f>SUM(F110:G110)</f>
        <v>10980</v>
      </c>
      <c r="F110" s="99">
        <v>2745</v>
      </c>
      <c r="G110" s="99">
        <v>8235</v>
      </c>
      <c r="H110" s="142">
        <f>SUM(I110,M110)</f>
        <v>10980</v>
      </c>
      <c r="I110" s="142">
        <f>SUM(J110:L111)</f>
        <v>2745</v>
      </c>
      <c r="J110" s="145">
        <v>0</v>
      </c>
      <c r="K110" s="145">
        <v>0</v>
      </c>
      <c r="L110" s="145">
        <v>2745</v>
      </c>
      <c r="M110" s="142">
        <f>SUM(N110:Q111)</f>
        <v>8235</v>
      </c>
      <c r="N110" s="145">
        <v>0</v>
      </c>
      <c r="O110" s="145">
        <v>0</v>
      </c>
      <c r="P110" s="145">
        <v>0</v>
      </c>
      <c r="Q110" s="145">
        <v>8235</v>
      </c>
    </row>
    <row r="111" spans="1:17" s="108" customFormat="1" ht="18" customHeight="1">
      <c r="A111" s="181"/>
      <c r="B111" s="115">
        <v>2011</v>
      </c>
      <c r="C111" s="131"/>
      <c r="D111" s="133"/>
      <c r="E111" s="99">
        <f>SUM(F111:G111)</f>
        <v>1260000</v>
      </c>
      <c r="F111" s="99">
        <v>315000</v>
      </c>
      <c r="G111" s="99">
        <v>945000</v>
      </c>
      <c r="H111" s="143"/>
      <c r="I111" s="143"/>
      <c r="J111" s="147"/>
      <c r="K111" s="147"/>
      <c r="L111" s="147"/>
      <c r="M111" s="143"/>
      <c r="N111" s="147"/>
      <c r="O111" s="147"/>
      <c r="P111" s="147"/>
      <c r="Q111" s="147"/>
    </row>
    <row r="112" spans="1:17" s="80" customFormat="1" ht="6.75" customHeight="1">
      <c r="A112" s="83"/>
      <c r="B112" s="77"/>
      <c r="C112" s="66"/>
      <c r="D112" s="66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</row>
    <row r="113" spans="1:17" s="5" customFormat="1" ht="15">
      <c r="A113" s="148" t="s">
        <v>77</v>
      </c>
      <c r="B113" s="9" t="s">
        <v>29</v>
      </c>
      <c r="C113" s="24" t="s">
        <v>41</v>
      </c>
      <c r="D113" s="17"/>
      <c r="E113" s="19"/>
      <c r="F113" s="19"/>
      <c r="G113" s="19"/>
      <c r="H113" s="18"/>
      <c r="I113" s="19"/>
      <c r="J113" s="19"/>
      <c r="K113" s="19"/>
      <c r="L113" s="19"/>
      <c r="M113" s="19"/>
      <c r="N113" s="19"/>
      <c r="O113" s="19"/>
      <c r="P113" s="19"/>
      <c r="Q113" s="35"/>
    </row>
    <row r="114" spans="1:17" s="5" customFormat="1" ht="15">
      <c r="A114" s="149"/>
      <c r="B114" s="9" t="s">
        <v>31</v>
      </c>
      <c r="C114" s="24" t="s">
        <v>63</v>
      </c>
      <c r="D114" s="16"/>
      <c r="E114" s="21"/>
      <c r="F114" s="21"/>
      <c r="G114" s="21"/>
      <c r="H114" s="18"/>
      <c r="I114" s="21"/>
      <c r="J114" s="21"/>
      <c r="K114" s="21"/>
      <c r="L114" s="21"/>
      <c r="M114" s="21"/>
      <c r="N114" s="21"/>
      <c r="O114" s="21"/>
      <c r="P114" s="21"/>
      <c r="Q114" s="22"/>
    </row>
    <row r="115" spans="1:17" s="5" customFormat="1" ht="15">
      <c r="A115" s="149"/>
      <c r="B115" s="9" t="s">
        <v>33</v>
      </c>
      <c r="C115" s="24" t="s">
        <v>64</v>
      </c>
      <c r="D115" s="16"/>
      <c r="E115" s="21"/>
      <c r="F115" s="21"/>
      <c r="G115" s="21"/>
      <c r="H115" s="18"/>
      <c r="I115" s="21"/>
      <c r="J115" s="21"/>
      <c r="K115" s="21"/>
      <c r="L115" s="21"/>
      <c r="M115" s="21"/>
      <c r="N115" s="21"/>
      <c r="O115" s="21"/>
      <c r="P115" s="21"/>
      <c r="Q115" s="22"/>
    </row>
    <row r="116" spans="1:18" s="5" customFormat="1" ht="38.25" customHeight="1">
      <c r="A116" s="149"/>
      <c r="B116" s="25" t="s">
        <v>65</v>
      </c>
      <c r="C116" s="27" t="s">
        <v>51</v>
      </c>
      <c r="D116" s="14" t="s">
        <v>66</v>
      </c>
      <c r="E116" s="29">
        <f>SUM(E117:E118)</f>
        <v>4400000</v>
      </c>
      <c r="F116" s="29">
        <f>SUM(F117:F118)</f>
        <v>1903250</v>
      </c>
      <c r="G116" s="29">
        <f>SUM(G117:G118)</f>
        <v>2496750</v>
      </c>
      <c r="H116" s="30">
        <f>SUM(H117)</f>
        <v>3329000</v>
      </c>
      <c r="I116" s="29">
        <f>SUM(I117)</f>
        <v>832250</v>
      </c>
      <c r="J116" s="29">
        <v>0</v>
      </c>
      <c r="K116" s="29">
        <f aca="true" t="shared" si="16" ref="K116:Q116">SUM(K117)</f>
        <v>0</v>
      </c>
      <c r="L116" s="29">
        <f t="shared" si="16"/>
        <v>832250</v>
      </c>
      <c r="M116" s="29">
        <f t="shared" si="16"/>
        <v>2496750</v>
      </c>
      <c r="N116" s="29">
        <f t="shared" si="16"/>
        <v>0</v>
      </c>
      <c r="O116" s="29">
        <f t="shared" si="16"/>
        <v>0</v>
      </c>
      <c r="P116" s="29">
        <f t="shared" si="16"/>
        <v>0</v>
      </c>
      <c r="Q116" s="29">
        <f t="shared" si="16"/>
        <v>2496750</v>
      </c>
      <c r="R116" s="3"/>
    </row>
    <row r="117" spans="1:18" s="5" customFormat="1" ht="18" customHeight="1">
      <c r="A117" s="149"/>
      <c r="B117" s="8" t="s">
        <v>97</v>
      </c>
      <c r="C117" s="23"/>
      <c r="D117" s="23"/>
      <c r="E117" s="29">
        <f>SUM(F117:G117)</f>
        <v>1071000</v>
      </c>
      <c r="F117" s="29">
        <v>1071000</v>
      </c>
      <c r="G117" s="29">
        <v>0</v>
      </c>
      <c r="H117" s="142">
        <f>SUM(I117,M117)</f>
        <v>3329000</v>
      </c>
      <c r="I117" s="142">
        <f>SUM(J117:L118)</f>
        <v>832250</v>
      </c>
      <c r="J117" s="145">
        <v>0</v>
      </c>
      <c r="K117" s="142">
        <v>0</v>
      </c>
      <c r="L117" s="142">
        <v>832250</v>
      </c>
      <c r="M117" s="142">
        <f>SUM(N117:Q118)</f>
        <v>2496750</v>
      </c>
      <c r="N117" s="142">
        <v>0</v>
      </c>
      <c r="O117" s="142">
        <v>0</v>
      </c>
      <c r="P117" s="142">
        <v>0</v>
      </c>
      <c r="Q117" s="142">
        <v>2496750</v>
      </c>
      <c r="R117" s="3"/>
    </row>
    <row r="118" spans="1:18" s="5" customFormat="1" ht="15.75" customHeight="1">
      <c r="A118" s="149"/>
      <c r="B118" s="8">
        <v>2010</v>
      </c>
      <c r="C118" s="28"/>
      <c r="D118" s="28"/>
      <c r="E118" s="29">
        <f>SUM(F118:G118)</f>
        <v>3329000</v>
      </c>
      <c r="F118" s="29">
        <v>832250</v>
      </c>
      <c r="G118" s="29">
        <v>2496750</v>
      </c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3"/>
    </row>
    <row r="119" spans="1:17" s="80" customFormat="1" ht="6.75" customHeight="1">
      <c r="A119" s="76"/>
      <c r="B119" s="77"/>
      <c r="C119" s="66"/>
      <c r="D119" s="66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</row>
    <row r="120" spans="1:17" s="16" customFormat="1" ht="15">
      <c r="A120" s="144" t="s">
        <v>83</v>
      </c>
      <c r="B120" s="84" t="s">
        <v>29</v>
      </c>
      <c r="C120" s="24" t="s">
        <v>80</v>
      </c>
      <c r="D120" s="47"/>
      <c r="E120" s="49"/>
      <c r="F120" s="49"/>
      <c r="G120" s="49"/>
      <c r="H120" s="48"/>
      <c r="I120" s="49"/>
      <c r="J120" s="49"/>
      <c r="K120" s="49"/>
      <c r="L120" s="49"/>
      <c r="M120" s="49"/>
      <c r="N120" s="49"/>
      <c r="O120" s="49"/>
      <c r="P120" s="49"/>
      <c r="Q120" s="50"/>
    </row>
    <row r="121" spans="1:17" s="16" customFormat="1" ht="15">
      <c r="A121" s="144"/>
      <c r="B121" s="84" t="s">
        <v>31</v>
      </c>
      <c r="C121" s="24" t="s">
        <v>81</v>
      </c>
      <c r="D121" s="24"/>
      <c r="E121" s="51"/>
      <c r="F121" s="51"/>
      <c r="G121" s="51"/>
      <c r="H121" s="48"/>
      <c r="I121" s="51"/>
      <c r="J121" s="51"/>
      <c r="K121" s="51"/>
      <c r="L121" s="51"/>
      <c r="M121" s="51"/>
      <c r="N121" s="51"/>
      <c r="O121" s="51"/>
      <c r="P121" s="51"/>
      <c r="Q121" s="52"/>
    </row>
    <row r="122" spans="1:17" s="16" customFormat="1" ht="15">
      <c r="A122" s="144"/>
      <c r="B122" s="84" t="s">
        <v>33</v>
      </c>
      <c r="C122" s="24" t="s">
        <v>96</v>
      </c>
      <c r="D122" s="24"/>
      <c r="E122" s="51"/>
      <c r="F122" s="51"/>
      <c r="G122" s="51"/>
      <c r="H122" s="48"/>
      <c r="I122" s="51"/>
      <c r="J122" s="51"/>
      <c r="K122" s="51"/>
      <c r="L122" s="51"/>
      <c r="M122" s="51"/>
      <c r="N122" s="51"/>
      <c r="O122" s="51"/>
      <c r="P122" s="51"/>
      <c r="Q122" s="52"/>
    </row>
    <row r="123" spans="1:17" s="16" customFormat="1" ht="39.75" customHeight="1">
      <c r="A123" s="144"/>
      <c r="B123" s="92" t="s">
        <v>95</v>
      </c>
      <c r="C123" s="46" t="s">
        <v>80</v>
      </c>
      <c r="D123" s="46" t="s">
        <v>82</v>
      </c>
      <c r="E123" s="29">
        <f>SUM(E124:E125)</f>
        <v>101186274</v>
      </c>
      <c r="F123" s="29">
        <f>SUM(F124:F125)</f>
        <v>69179945</v>
      </c>
      <c r="G123" s="29">
        <f>SUM(G124:G125)</f>
        <v>32006329</v>
      </c>
      <c r="H123" s="30">
        <f>SUM(I123,M123)</f>
        <v>116800</v>
      </c>
      <c r="I123" s="29">
        <f>SUM(J123:L123)</f>
        <v>116800</v>
      </c>
      <c r="J123" s="29">
        <f>SUM(J124)</f>
        <v>0</v>
      </c>
      <c r="K123" s="29">
        <f>SUM(K124)</f>
        <v>0</v>
      </c>
      <c r="L123" s="29">
        <f>SUM(L124)</f>
        <v>116800</v>
      </c>
      <c r="M123" s="29">
        <f>SUM(N123:Q123)</f>
        <v>0</v>
      </c>
      <c r="N123" s="29">
        <f>SUM(N124)</f>
        <v>0</v>
      </c>
      <c r="O123" s="29">
        <f>SUM(O124)</f>
        <v>0</v>
      </c>
      <c r="P123" s="29">
        <f>SUM(P124)</f>
        <v>0</v>
      </c>
      <c r="Q123" s="29">
        <f>SUM(Q124)</f>
        <v>0</v>
      </c>
    </row>
    <row r="124" spans="1:17" s="16" customFormat="1" ht="17.25" customHeight="1">
      <c r="A124" s="144"/>
      <c r="B124" s="85" t="s">
        <v>98</v>
      </c>
      <c r="C124" s="31"/>
      <c r="D124" s="54"/>
      <c r="E124" s="98">
        <f>SUM(F124:G124)</f>
        <v>101069474</v>
      </c>
      <c r="F124" s="29">
        <v>69063145</v>
      </c>
      <c r="G124" s="29">
        <v>32006329</v>
      </c>
      <c r="H124" s="142">
        <f>SUM(M124,I124)</f>
        <v>116800</v>
      </c>
      <c r="I124" s="142">
        <f>SUM(J124:L124)</f>
        <v>116800</v>
      </c>
      <c r="J124" s="145">
        <v>0</v>
      </c>
      <c r="K124" s="142">
        <v>0</v>
      </c>
      <c r="L124" s="142">
        <v>116800</v>
      </c>
      <c r="M124" s="142">
        <f>SUM(N124:Q124)</f>
        <v>0</v>
      </c>
      <c r="N124" s="142">
        <v>0</v>
      </c>
      <c r="O124" s="142">
        <v>0</v>
      </c>
      <c r="P124" s="142">
        <v>0</v>
      </c>
      <c r="Q124" s="142">
        <v>0</v>
      </c>
    </row>
    <row r="125" spans="1:17" s="16" customFormat="1" ht="15.75" customHeight="1">
      <c r="A125" s="144"/>
      <c r="B125" s="85">
        <v>2010</v>
      </c>
      <c r="C125" s="55"/>
      <c r="D125" s="56"/>
      <c r="E125" s="98">
        <f>SUM(F125:G125)</f>
        <v>116800</v>
      </c>
      <c r="F125" s="93">
        <v>116800</v>
      </c>
      <c r="G125" s="93">
        <v>0</v>
      </c>
      <c r="H125" s="143"/>
      <c r="I125" s="143"/>
      <c r="J125" s="147"/>
      <c r="K125" s="143"/>
      <c r="L125" s="143"/>
      <c r="M125" s="143"/>
      <c r="N125" s="143"/>
      <c r="O125" s="143"/>
      <c r="P125" s="143"/>
      <c r="Q125" s="143"/>
    </row>
    <row r="126" spans="1:17" s="16" customFormat="1" ht="6.75" customHeight="1">
      <c r="A126" s="76"/>
      <c r="B126" s="77"/>
      <c r="C126" s="66"/>
      <c r="D126" s="66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</row>
    <row r="127" spans="1:17" s="80" customFormat="1" ht="15" customHeight="1">
      <c r="A127" s="175" t="s">
        <v>114</v>
      </c>
      <c r="B127" s="9" t="s">
        <v>29</v>
      </c>
      <c r="C127" s="24" t="s">
        <v>41</v>
      </c>
      <c r="D127" s="17"/>
      <c r="E127" s="19"/>
      <c r="F127" s="19"/>
      <c r="G127" s="19"/>
      <c r="H127" s="18"/>
      <c r="I127" s="19"/>
      <c r="J127" s="19"/>
      <c r="K127" s="19"/>
      <c r="L127" s="19"/>
      <c r="M127" s="19"/>
      <c r="N127" s="19"/>
      <c r="O127" s="19"/>
      <c r="P127" s="19"/>
      <c r="Q127" s="20"/>
    </row>
    <row r="128" spans="1:17" s="12" customFormat="1" ht="15" customHeight="1">
      <c r="A128" s="176"/>
      <c r="B128" s="9" t="s">
        <v>31</v>
      </c>
      <c r="C128" s="24" t="s">
        <v>68</v>
      </c>
      <c r="D128" s="16"/>
      <c r="E128" s="21"/>
      <c r="F128" s="21"/>
      <c r="G128" s="21"/>
      <c r="H128" s="18"/>
      <c r="I128" s="21"/>
      <c r="J128" s="21"/>
      <c r="K128" s="21"/>
      <c r="L128" s="21"/>
      <c r="M128" s="21"/>
      <c r="N128" s="21"/>
      <c r="O128" s="21"/>
      <c r="P128" s="21"/>
      <c r="Q128" s="22"/>
    </row>
    <row r="129" spans="1:17" ht="15">
      <c r="A129" s="176"/>
      <c r="B129" s="9" t="s">
        <v>33</v>
      </c>
      <c r="C129" s="24" t="s">
        <v>69</v>
      </c>
      <c r="D129" s="16"/>
      <c r="E129" s="21"/>
      <c r="F129" s="21"/>
      <c r="G129" s="21"/>
      <c r="H129" s="18"/>
      <c r="I129" s="21"/>
      <c r="J129" s="21"/>
      <c r="K129" s="21"/>
      <c r="L129" s="21"/>
      <c r="M129" s="21"/>
      <c r="N129" s="21"/>
      <c r="O129" s="21"/>
      <c r="P129" s="21"/>
      <c r="Q129" s="22"/>
    </row>
    <row r="130" spans="1:17" ht="39.75" customHeight="1">
      <c r="A130" s="176"/>
      <c r="B130" s="25" t="s">
        <v>70</v>
      </c>
      <c r="C130" s="27" t="s">
        <v>51</v>
      </c>
      <c r="D130" s="14" t="s">
        <v>71</v>
      </c>
      <c r="E130" s="29">
        <f>SUM(E131:E133)</f>
        <v>9606785.45</v>
      </c>
      <c r="F130" s="29">
        <f>SUM(F131:F133)</f>
        <v>3710140.5599999996</v>
      </c>
      <c r="G130" s="29">
        <f>SUM(G131:G133)</f>
        <v>5896644.89</v>
      </c>
      <c r="H130" s="30">
        <f>SUM(H131)</f>
        <v>8559140.19</v>
      </c>
      <c r="I130" s="29">
        <f>SUM(I131)</f>
        <v>3220966.19</v>
      </c>
      <c r="J130" s="29">
        <v>0</v>
      </c>
      <c r="K130" s="29">
        <f aca="true" t="shared" si="17" ref="K130:Q130">SUM(K131)</f>
        <v>0</v>
      </c>
      <c r="L130" s="29">
        <f t="shared" si="17"/>
        <v>3220966.19</v>
      </c>
      <c r="M130" s="29">
        <f t="shared" si="17"/>
        <v>5338174</v>
      </c>
      <c r="N130" s="29">
        <f t="shared" si="17"/>
        <v>0</v>
      </c>
      <c r="O130" s="29">
        <f t="shared" si="17"/>
        <v>0</v>
      </c>
      <c r="P130" s="29">
        <f t="shared" si="17"/>
        <v>0</v>
      </c>
      <c r="Q130" s="29">
        <f t="shared" si="17"/>
        <v>5338174</v>
      </c>
    </row>
    <row r="131" spans="1:17" ht="15" customHeight="1">
      <c r="A131" s="176"/>
      <c r="B131" s="8" t="s">
        <v>97</v>
      </c>
      <c r="C131" s="23"/>
      <c r="D131" s="23"/>
      <c r="E131" s="29">
        <f>SUM(F131:G131)</f>
        <v>137786.8</v>
      </c>
      <c r="F131" s="29">
        <v>137786.8</v>
      </c>
      <c r="G131" s="29">
        <v>0</v>
      </c>
      <c r="H131" s="142">
        <f>SUM(I131,M131)</f>
        <v>8559140.19</v>
      </c>
      <c r="I131" s="142">
        <f>SUM(J131:L133)</f>
        <v>3220966.19</v>
      </c>
      <c r="J131" s="145">
        <v>0</v>
      </c>
      <c r="K131" s="142">
        <v>0</v>
      </c>
      <c r="L131" s="142">
        <v>3220966.19</v>
      </c>
      <c r="M131" s="142">
        <f>SUM(N131:Q133)</f>
        <v>5338174</v>
      </c>
      <c r="N131" s="142">
        <v>0</v>
      </c>
      <c r="O131" s="142">
        <v>0</v>
      </c>
      <c r="P131" s="142">
        <v>0</v>
      </c>
      <c r="Q131" s="142">
        <v>5338174</v>
      </c>
    </row>
    <row r="132" spans="1:17" ht="15">
      <c r="A132" s="176"/>
      <c r="B132" s="8">
        <v>2010</v>
      </c>
      <c r="C132" s="23"/>
      <c r="D132" s="23"/>
      <c r="E132" s="29">
        <f>SUM(F132:G132)</f>
        <v>8559140.19</v>
      </c>
      <c r="F132" s="29">
        <v>3220966.19</v>
      </c>
      <c r="G132" s="29">
        <v>5338174</v>
      </c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</row>
    <row r="133" spans="1:17" ht="15">
      <c r="A133" s="176"/>
      <c r="B133" s="13">
        <v>2011</v>
      </c>
      <c r="C133" s="28"/>
      <c r="D133" s="28"/>
      <c r="E133" s="29">
        <f>SUM(F133:G133)</f>
        <v>909858.46</v>
      </c>
      <c r="F133" s="29">
        <v>351387.57</v>
      </c>
      <c r="G133" s="29">
        <v>558470.89</v>
      </c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</row>
    <row r="134" spans="1:17" ht="6.75" customHeight="1" thickBot="1">
      <c r="A134" s="83"/>
      <c r="B134" s="86"/>
      <c r="C134" s="87"/>
      <c r="D134" s="88"/>
      <c r="E134" s="89"/>
      <c r="F134" s="89"/>
      <c r="G134" s="89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1:17" ht="17.25" thickBot="1" thickTop="1">
      <c r="A135" s="39"/>
      <c r="B135" s="39" t="s">
        <v>25</v>
      </c>
      <c r="C135" s="138" t="s">
        <v>19</v>
      </c>
      <c r="D135" s="139"/>
      <c r="E135" s="40">
        <f aca="true" t="shared" si="18" ref="E135:Q135">SUM(E12,E68)</f>
        <v>188135146.09999996</v>
      </c>
      <c r="F135" s="40">
        <f t="shared" si="18"/>
        <v>109798156.04</v>
      </c>
      <c r="G135" s="40">
        <f t="shared" si="18"/>
        <v>78336990.06</v>
      </c>
      <c r="H135" s="40">
        <f t="shared" si="18"/>
        <v>57080325.38999999</v>
      </c>
      <c r="I135" s="40">
        <f t="shared" si="18"/>
        <v>25891238.91</v>
      </c>
      <c r="J135" s="40">
        <f t="shared" si="18"/>
        <v>0</v>
      </c>
      <c r="K135" s="40">
        <f t="shared" si="18"/>
        <v>0</v>
      </c>
      <c r="L135" s="40">
        <f t="shared" si="18"/>
        <v>25891238.91</v>
      </c>
      <c r="M135" s="40">
        <f t="shared" si="18"/>
        <v>31189086.480000004</v>
      </c>
      <c r="N135" s="40">
        <f t="shared" si="18"/>
        <v>0</v>
      </c>
      <c r="O135" s="40">
        <f t="shared" si="18"/>
        <v>0</v>
      </c>
      <c r="P135" s="40">
        <f t="shared" si="18"/>
        <v>0</v>
      </c>
      <c r="Q135" s="40">
        <f t="shared" si="18"/>
        <v>31189086.480000004</v>
      </c>
    </row>
    <row r="136" spans="3:17" ht="13.5" thickTop="1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ht="12.75">
      <c r="B137" s="11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ht="38.25" customHeight="1">
      <c r="B138" s="180" t="s">
        <v>116</v>
      </c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</row>
    <row r="139" ht="27" customHeight="1">
      <c r="B139" t="s">
        <v>119</v>
      </c>
    </row>
    <row r="140" ht="12.75">
      <c r="B140" t="s">
        <v>120</v>
      </c>
    </row>
  </sheetData>
  <sheetProtection/>
  <mergeCells count="181">
    <mergeCell ref="Q110:Q111"/>
    <mergeCell ref="A106:A111"/>
    <mergeCell ref="M110:M111"/>
    <mergeCell ref="N110:N111"/>
    <mergeCell ref="O110:O111"/>
    <mergeCell ref="P110:P111"/>
    <mergeCell ref="I110:I111"/>
    <mergeCell ref="J110:J111"/>
    <mergeCell ref="K110:K111"/>
    <mergeCell ref="M17:M18"/>
    <mergeCell ref="N17:N18"/>
    <mergeCell ref="A20:A24"/>
    <mergeCell ref="B138:Q138"/>
    <mergeCell ref="A91:A98"/>
    <mergeCell ref="A127:A133"/>
    <mergeCell ref="P88:P89"/>
    <mergeCell ref="P73:P74"/>
    <mergeCell ref="Q63:Q66"/>
    <mergeCell ref="J63:J66"/>
    <mergeCell ref="Q17:Q18"/>
    <mergeCell ref="O17:O18"/>
    <mergeCell ref="P17:P18"/>
    <mergeCell ref="P30:P31"/>
    <mergeCell ref="Q30:Q31"/>
    <mergeCell ref="P43:P44"/>
    <mergeCell ref="H17:H18"/>
    <mergeCell ref="I17:I18"/>
    <mergeCell ref="J17:J18"/>
    <mergeCell ref="K17:K18"/>
    <mergeCell ref="L17:L18"/>
    <mergeCell ref="L43:L44"/>
    <mergeCell ref="I30:I31"/>
    <mergeCell ref="J30:J31"/>
    <mergeCell ref="K30:K31"/>
    <mergeCell ref="Q50:Q57"/>
    <mergeCell ref="O50:O57"/>
    <mergeCell ref="M131:M133"/>
    <mergeCell ref="N131:N133"/>
    <mergeCell ref="O131:O133"/>
    <mergeCell ref="N117:N118"/>
    <mergeCell ref="P63:P66"/>
    <mergeCell ref="P50:P57"/>
    <mergeCell ref="M63:M66"/>
    <mergeCell ref="N63:N66"/>
    <mergeCell ref="P131:P133"/>
    <mergeCell ref="Q131:Q133"/>
    <mergeCell ref="P117:P118"/>
    <mergeCell ref="Q117:Q118"/>
    <mergeCell ref="Q124:Q125"/>
    <mergeCell ref="L131:L133"/>
    <mergeCell ref="H131:H133"/>
    <mergeCell ref="I131:I133"/>
    <mergeCell ref="J131:J133"/>
    <mergeCell ref="K131:K133"/>
    <mergeCell ref="L110:L111"/>
    <mergeCell ref="H110:H111"/>
    <mergeCell ref="H63:H66"/>
    <mergeCell ref="H88:H89"/>
    <mergeCell ref="J88:J89"/>
    <mergeCell ref="K88:K89"/>
    <mergeCell ref="L88:L89"/>
    <mergeCell ref="I88:I89"/>
    <mergeCell ref="O117:O118"/>
    <mergeCell ref="N30:N31"/>
    <mergeCell ref="O30:O31"/>
    <mergeCell ref="N80:N82"/>
    <mergeCell ref="O80:O82"/>
    <mergeCell ref="O43:O44"/>
    <mergeCell ref="N43:N44"/>
    <mergeCell ref="N88:N89"/>
    <mergeCell ref="O63:O66"/>
    <mergeCell ref="N50:N57"/>
    <mergeCell ref="P80:P82"/>
    <mergeCell ref="M80:M82"/>
    <mergeCell ref="Q73:Q74"/>
    <mergeCell ref="Q80:Q82"/>
    <mergeCell ref="O73:O74"/>
    <mergeCell ref="Q88:Q89"/>
    <mergeCell ref="M88:M89"/>
    <mergeCell ref="O88:O89"/>
    <mergeCell ref="Q95:Q98"/>
    <mergeCell ref="P95:P98"/>
    <mergeCell ref="M95:M98"/>
    <mergeCell ref="N95:N98"/>
    <mergeCell ref="O95:O98"/>
    <mergeCell ref="O1:Q1"/>
    <mergeCell ref="H95:H98"/>
    <mergeCell ref="I95:I98"/>
    <mergeCell ref="J95:J98"/>
    <mergeCell ref="K95:K98"/>
    <mergeCell ref="L95:L98"/>
    <mergeCell ref="M73:M74"/>
    <mergeCell ref="N73:N74"/>
    <mergeCell ref="M9:M10"/>
    <mergeCell ref="I73:I74"/>
    <mergeCell ref="A46:A57"/>
    <mergeCell ref="A39:A44"/>
    <mergeCell ref="A100:A104"/>
    <mergeCell ref="I117:I118"/>
    <mergeCell ref="D65:D66"/>
    <mergeCell ref="A84:A89"/>
    <mergeCell ref="A76:A82"/>
    <mergeCell ref="A69:A74"/>
    <mergeCell ref="A59:A66"/>
    <mergeCell ref="D50:D53"/>
    <mergeCell ref="J117:J118"/>
    <mergeCell ref="H117:H118"/>
    <mergeCell ref="C106:F106"/>
    <mergeCell ref="C107:F107"/>
    <mergeCell ref="C108:F108"/>
    <mergeCell ref="C68:D68"/>
    <mergeCell ref="A33:A37"/>
    <mergeCell ref="C5:C10"/>
    <mergeCell ref="C12:D12"/>
    <mergeCell ref="A5:A10"/>
    <mergeCell ref="D5:D10"/>
    <mergeCell ref="A26:A31"/>
    <mergeCell ref="A13:A18"/>
    <mergeCell ref="C33:G33"/>
    <mergeCell ref="C34:G34"/>
    <mergeCell ref="J80:J82"/>
    <mergeCell ref="K80:K82"/>
    <mergeCell ref="C135:D135"/>
    <mergeCell ref="K43:K44"/>
    <mergeCell ref="J124:J125"/>
    <mergeCell ref="D54:D57"/>
    <mergeCell ref="J43:J44"/>
    <mergeCell ref="I43:I44"/>
    <mergeCell ref="H43:H44"/>
    <mergeCell ref="D63:D64"/>
    <mergeCell ref="K73:K74"/>
    <mergeCell ref="K63:K66"/>
    <mergeCell ref="H73:H74"/>
    <mergeCell ref="M30:M31"/>
    <mergeCell ref="C35:I35"/>
    <mergeCell ref="L30:L31"/>
    <mergeCell ref="H30:H31"/>
    <mergeCell ref="L50:L57"/>
    <mergeCell ref="M50:M57"/>
    <mergeCell ref="H50:H57"/>
    <mergeCell ref="M117:M118"/>
    <mergeCell ref="K117:K118"/>
    <mergeCell ref="H5:Q5"/>
    <mergeCell ref="H6:Q6"/>
    <mergeCell ref="I7:Q7"/>
    <mergeCell ref="M8:Q8"/>
    <mergeCell ref="Q43:Q44"/>
    <mergeCell ref="J9:L9"/>
    <mergeCell ref="H7:H10"/>
    <mergeCell ref="M43:M44"/>
    <mergeCell ref="A2:Q2"/>
    <mergeCell ref="A3:Q3"/>
    <mergeCell ref="N9:Q9"/>
    <mergeCell ref="F6:F10"/>
    <mergeCell ref="G6:G10"/>
    <mergeCell ref="F5:G5"/>
    <mergeCell ref="B5:B10"/>
    <mergeCell ref="L63:L66"/>
    <mergeCell ref="I9:I10"/>
    <mergeCell ref="I8:L8"/>
    <mergeCell ref="E5:E10"/>
    <mergeCell ref="I63:I66"/>
    <mergeCell ref="I50:I57"/>
    <mergeCell ref="J50:J57"/>
    <mergeCell ref="K50:K57"/>
    <mergeCell ref="L73:L74"/>
    <mergeCell ref="A120:A125"/>
    <mergeCell ref="H124:H125"/>
    <mergeCell ref="I124:I125"/>
    <mergeCell ref="H80:H82"/>
    <mergeCell ref="I80:I82"/>
    <mergeCell ref="A113:A118"/>
    <mergeCell ref="L80:L82"/>
    <mergeCell ref="L117:L118"/>
    <mergeCell ref="J73:J74"/>
    <mergeCell ref="O124:O125"/>
    <mergeCell ref="P124:P125"/>
    <mergeCell ref="K124:K125"/>
    <mergeCell ref="L124:L125"/>
    <mergeCell ref="M124:M125"/>
    <mergeCell ref="N124:N125"/>
  </mergeCells>
  <printOptions horizontalCentered="1"/>
  <pageMargins left="0.3937007874015748" right="0.3937007874015748" top="0.5905511811023623" bottom="0.7874015748031497" header="0.5118110236220472" footer="0.5118110236220472"/>
  <pageSetup firstPageNumber="23" useFirstPageNumber="1" horizontalDpi="600" verticalDpi="600" orientation="landscape" paperSize="9" scale="56" r:id="rId1"/>
  <rowBreaks count="3" manualBreakCount="3">
    <brk id="45" max="16" man="1"/>
    <brk id="83" max="16" man="1"/>
    <brk id="1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i.banaszkiewicz</dc:creator>
  <cp:keywords/>
  <dc:description/>
  <cp:lastModifiedBy>esakowska</cp:lastModifiedBy>
  <cp:lastPrinted>2010-08-20T10:03:50Z</cp:lastPrinted>
  <dcterms:created xsi:type="dcterms:W3CDTF">2008-09-17T09:38:43Z</dcterms:created>
  <dcterms:modified xsi:type="dcterms:W3CDTF">2010-09-07T09:30:43Z</dcterms:modified>
  <cp:category/>
  <cp:version/>
  <cp:contentType/>
  <cp:contentStatus/>
</cp:coreProperties>
</file>