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ostateczne 07.11.2006" sheetId="1" r:id="rId1"/>
  </sheets>
  <definedNames>
    <definedName name="_xlnm.Print_Area" localSheetId="0">'ostateczne 07.11.2006'!$A$1:$E$115</definedName>
    <definedName name="_xlnm.Print_Titles" localSheetId="0">'ostateczne 07.11.2006'!$5:$6</definedName>
  </definedNames>
  <calcPr fullCalcOnLoad="1"/>
</workbook>
</file>

<file path=xl/sharedStrings.xml><?xml version="1.0" encoding="utf-8"?>
<sst xmlns="http://schemas.openxmlformats.org/spreadsheetml/2006/main" count="120" uniqueCount="95">
  <si>
    <t>Budżet Kalisza</t>
  </si>
  <si>
    <t>Miasto</t>
  </si>
  <si>
    <t>Powiat</t>
  </si>
  <si>
    <t>020</t>
  </si>
  <si>
    <t>Leśnictwo</t>
  </si>
  <si>
    <t>wpływy z różnych dochodów /§ 0970/</t>
  </si>
  <si>
    <t>400</t>
  </si>
  <si>
    <t>Wytwarzanie i zaopatrywanie w energię elektryczną, gaz i wodę</t>
  </si>
  <si>
    <t>700</t>
  </si>
  <si>
    <t>Gospodarka mieszkaniowa</t>
  </si>
  <si>
    <t>dotacje celowe otrzymane z budżetu państwa na realizację zadań bieżących z zakresu administracji rządowej /§ 2010/</t>
  </si>
  <si>
    <t>Działalność usługowa</t>
  </si>
  <si>
    <t>wpływy z różnych opłat /§ 0690/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</si>
  <si>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</si>
  <si>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</si>
  <si>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</si>
  <si>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</si>
  <si>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od nieruchomości /§ 0310/</t>
  </si>
  <si>
    <t>wpływy z podatku rolnego  /§ 0320/</t>
  </si>
  <si>
    <t>wpływy z podatku leśnego  /§ 0330/</t>
  </si>
  <si>
    <t>wpływy z podatku od osób fizycznych, opłacanego w formie karty podatkowej  /§ 0350/</t>
  </si>
  <si>
    <t>wpływy z podatku od spadków i darowizn /§ 0360/</t>
  </si>
  <si>
    <t>wpływy z podatku od posiadania psów /§ 0370/</t>
  </si>
  <si>
    <t>wpływy z opłaty skarbowej /§ 0410/</t>
  </si>
  <si>
    <t>wpływy z opłaty targowej /§ 0430/</t>
  </si>
  <si>
    <t>Różne rozliczenia</t>
  </si>
  <si>
    <t>część równoważąca subwencji ogólnej /§ 2920/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</si>
  <si>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</si>
  <si>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</si>
  <si>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</si>
  <si>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</si>
  <si>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</si>
  <si>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</si>
  <si>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DOCHODY OGÓŁEM</t>
  </si>
  <si>
    <t>600</t>
  </si>
  <si>
    <t>Transport i łączność</t>
  </si>
  <si>
    <t>część oświatowa subwencji ogólnej  /§ 2920/</t>
  </si>
  <si>
    <t>wpływy z innych lokalnych opłat pobieranych przez jst na podstawie odrębnych ustaw /§ 0490/</t>
  </si>
  <si>
    <t>Szkolnictwo wyższe</t>
  </si>
  <si>
    <t>dochody z najmu składników majątkowych /§ 0750/</t>
  </si>
  <si>
    <t xml:space="preserve">wpływy z różnych dochodów /§ 0970/ </t>
  </si>
  <si>
    <t>rekompensaty utraconych dochodów w podatkach i opłatach lokalnych /§ 2680/</t>
  </si>
  <si>
    <t>/w zł, gr/</t>
  </si>
  <si>
    <t>Dział</t>
  </si>
  <si>
    <t xml:space="preserve">PLAN DOCHODÓW BUDŻETU KALISZA NA 2007 ROK                                                               </t>
  </si>
  <si>
    <t>pozostałe odsetki /§ 0920/</t>
  </si>
  <si>
    <t>wpływy z opłat za zarząd, użytkowanie i użytkowanie wieczyste nieruchomości /§ 0470/</t>
  </si>
  <si>
    <t>mandaty karne /§ 0570/</t>
  </si>
  <si>
    <t>dotacje celowe otrzymane z budżetu państwa na inwestycje i zakupy inwestycyjne z zakresu administracji rządowej /§ 6410/</t>
  </si>
  <si>
    <t>wpływy z opłaty komunikacyjnej /§ 0420/</t>
  </si>
  <si>
    <t>wpływy z opłat za zezwolenia na sprzedaż alkoholu /§ 0480/</t>
  </si>
  <si>
    <t>dywidendy i kwoty uzyskane ze zbycia praw majątkowych /§ 0740/</t>
  </si>
  <si>
    <t>odsetki od nieterminowych wpłat z tytułu podatków i opłat /§ 0910/</t>
  </si>
  <si>
    <t>wpływy z usług /§ 0830/</t>
  </si>
  <si>
    <t>dotacje celowe otrzymane przez jednostkę samorządu terytorialnego od innej jednostki samorządu terytorialnego będącej instytucją wdrażającą na zadania bieżące realizowane na podstawie porozumień (umów) /§ 2888/</t>
  </si>
  <si>
    <t>dotacje celowe otrzymane przez jednostkę samorządu terytorialnego od innej jednostki samorządu terytorialnego będącej instytucją wdrażającą na zadania bieżące realizowane na podstawie porozumień (umów) /§ 2889/</t>
  </si>
  <si>
    <t>opłaty za pobyt w Ośrodku Rozwiązywania Problemów Alkoholowych, Hostelu /§ 0830/</t>
  </si>
  <si>
    <t>wpływy od rodziców z tytułu odpłatności za utrzymanie dzieci (wychowanków) w placówkach opiekuńczo - wychowawczych  /§ 0680/</t>
  </si>
  <si>
    <t>wpływy z tytułu częściowych opłat pokrywanych przez członków rodziny za pobyt w domach pomocy społecznej /§ 0830/</t>
  </si>
  <si>
    <t>odpłatność za usługi Dziennego Domu Pomocy Społecznej  /§ 0830/</t>
  </si>
  <si>
    <t>wpływy z usług opiekuńczych /§ 0830/</t>
  </si>
  <si>
    <t>dotacje celowe otrzymane z powiatu na zadania bieżące realizowane na podst. porozumień między jednostklami samorządu terytorilanego /§ 2320/</t>
  </si>
  <si>
    <t>środki z Funduszu Pracy otrzymane przez powiat z przeznaczeniem na finansowanie kosztów wynagrodzenia i składek na ubezpieczenia społeczne pracowników PUP /§ 2690/</t>
  </si>
  <si>
    <t>wpływy z opłaty produktowej /§ 0400/</t>
  </si>
  <si>
    <t>dotacje otrzymane z funduszy celowych na finansowanie lub dofinansowanie kosztów realizacji inwestycji i zakupów inwestycyjnych jednostek sektora finansów publicznych /§ 6260/</t>
  </si>
  <si>
    <t>udziały we wpływach z podatku dochodowego od osób fizycznych /§ 0010/</t>
  </si>
  <si>
    <t>udziały we wpływach z podatku dochodowego od osób prawnych /§ 0020/</t>
  </si>
  <si>
    <t>Kultura fizyczna i sport</t>
  </si>
  <si>
    <t>Źródło dochodów</t>
  </si>
  <si>
    <t>wpływy z tytułu przekształcenia prawa użytkowania wieczystego przysługującego osobom fizycznym w prawo własności /§ 0760/</t>
  </si>
  <si>
    <t>dochody związane z realizacją zadań z zakresu administracji rządowej /§ 2360/</t>
  </si>
  <si>
    <t>dotacje celowe otrzymane z budżetu państwa na realizację własnych zadań bieżących /§ 2030/</t>
  </si>
  <si>
    <t>dotacje celowe otrzymane z budżetu państwa na realizację bieżących zadań własnych /§ 2130/</t>
  </si>
  <si>
    <t>środki otrzymane z funduszy celowych /§ 0970/</t>
  </si>
  <si>
    <t>środki na dofinansowanie własnych inwestycji pozyskane z innych źródeł /§ 6290/ - wpłaty społecznych komitetów na rzecz inwestycji realizowanych z udziałem środków ludności (czyny społeczne)</t>
  </si>
  <si>
    <t>środki na dofinansowanie własnych inwestycji pozyskane z innych źródeł (opłaty przyłączeniowe) /§ 6290/</t>
  </si>
  <si>
    <t>środki na dofinansowanie własnych inwestycji pozyskane z funduszy strukturalnych /§ 6298/</t>
  </si>
  <si>
    <t>środki na dofinansownie własnych inwestycji pozyskane z innych źródeł /§ 6290/ - wpłata PWiK Sp. z o.o. na realizację projektu "Przebudowa systemu odprowadzania ścieków w Kaliszu"</t>
  </si>
  <si>
    <t>środki na dofinansowanie własnych inwestycji pozyskane z innych żródeł /§ 6298/ - dofinansowanie z Funduszu Spójności na realizację projektu "Przebudowa systemu odprowadzania ścieków w Kaliszu"</t>
  </si>
  <si>
    <t>dochody z dzierżawy składników majątkowych        /§ 0750/</t>
  </si>
  <si>
    <t>dochody z dzierżawy składników majątkowych         /§ 0750/</t>
  </si>
  <si>
    <t>wpływy ze sprzedaży składników majątkowych            /§ 0870/</t>
  </si>
  <si>
    <t>dotacje celowe otrzymane z budżetu państwa na zadania bieżące z zakresu administracji rządowej                      /§ 2110/</t>
  </si>
  <si>
    <t>dotacje celowe otrzymane z budżetu państwa na zadania bieżące z zakresu administracji rządowej                     /§ 2110/</t>
  </si>
  <si>
    <t>dotacje celowe otrzymane z budżetu państwa na zadania bieżące realizowane na podstawie porozumień z organami administracji rządowej                        /§ 2120/</t>
  </si>
  <si>
    <t>dotacje celowe otrzymane z budżetu państwa na zadania bieżące z zakresu administracji rządowej                       /§ 2110/</t>
  </si>
  <si>
    <t>wpływy z podatku od środków  transportowych          /§ 0340/</t>
  </si>
  <si>
    <t>wpływy z podatku od czynności cywilnoprawnych                         /§ 0500/</t>
  </si>
  <si>
    <t>odpłatność za pobyt w Domu Pomocy Społecznej                 /§ 0830/</t>
  </si>
  <si>
    <t>wpływy za usługi świadczone przez Inwalid-Taxi                            /§ 0830/</t>
  </si>
  <si>
    <t>dotacje celowe otrzymane z powiatu na zadania bieżące realizowane na podstawie porozumień między jednostkami samorządu terytorialnego                        /§ 2320/</t>
  </si>
  <si>
    <t>dotacje celowe otrzymane z budżetu państwa na zadania bieżące z zakresu administracji rządowej                        /§ 2110/</t>
  </si>
  <si>
    <t>dochody z dzierżawy składników majątkowych                     /§ 0750/</t>
  </si>
  <si>
    <t>Załącznik nr 1
do uchwały Nr IV/39/2006                                                                                                                                                                               Rady Miejskiej Kalisza
z dnia 28 grudnia 2006 r.
w sprawie uchwalenia budżetu Kalisza - 
Miasta na prawach powiatu na 2007 rok</t>
  </si>
  <si>
    <t>środki na dofinansowanie własnych inwestycji gmin pozyskane z innych źródeł /§ 6290/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</si>
</sst>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9"/>
      <name val="Arial CE"/>
      <family val="0"/>
    </font>
    <font>
      <sz val="9.5"/>
      <name val="Arial CE"/>
      <family val="0"/>
    </font>
    <font>
      <b/>
      <sz val="9.5"/>
      <name val="Arial CE"/>
      <family val="0"/>
    </font>
    <font>
      <sz val="12"/>
      <name val="Arial CE"/>
      <family val="0"/>
    </font>
    <font>
      <sz val="7"/>
      <color indexed="14"/>
      <name val="Arial CE"/>
      <family val="2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" fontId="5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4" fontId="1" fillId="0" borderId="0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right" wrapText="1"/>
    </xf>
    <xf numFmtId="0" fontId="1" fillId="3" borderId="0" xfId="0" applyNumberFormat="1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9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BreakPreview" zoomScale="120" zoomScaleSheetLayoutView="120" workbookViewId="0" topLeftCell="A64">
      <selection activeCell="B72" sqref="B72"/>
    </sheetView>
  </sheetViews>
  <sheetFormatPr defaultColWidth="9.00390625" defaultRowHeight="12.75"/>
  <cols>
    <col min="1" max="1" width="4.875" style="2" customWidth="1"/>
    <col min="2" max="2" width="43.00390625" style="19" customWidth="1"/>
    <col min="3" max="3" width="14.25390625" style="15" customWidth="1"/>
    <col min="4" max="4" width="12.75390625" style="15" customWidth="1"/>
    <col min="5" max="5" width="13.375" style="15" customWidth="1"/>
    <col min="6" max="6" width="15.25390625" style="20" customWidth="1"/>
    <col min="7" max="7" width="9.75390625" style="0" customWidth="1"/>
    <col min="8" max="8" width="10.75390625" style="20" bestFit="1" customWidth="1"/>
  </cols>
  <sheetData>
    <row r="1" spans="2:5" ht="68.25" customHeight="1">
      <c r="B1" s="17"/>
      <c r="C1" s="104" t="s">
        <v>93</v>
      </c>
      <c r="D1" s="104"/>
      <c r="E1" s="104"/>
    </row>
    <row r="2" spans="2:5" ht="8.25" customHeight="1">
      <c r="B2" s="17"/>
      <c r="C2" s="46"/>
      <c r="D2" s="46"/>
      <c r="E2" s="46"/>
    </row>
    <row r="3" spans="2:5" ht="13.5" customHeight="1">
      <c r="B3" s="103" t="s">
        <v>44</v>
      </c>
      <c r="C3" s="103"/>
      <c r="D3" s="103"/>
      <c r="E3" s="47"/>
    </row>
    <row r="4" spans="2:5" ht="9.75" customHeight="1">
      <c r="B4" s="18"/>
      <c r="E4" s="71" t="s">
        <v>42</v>
      </c>
    </row>
    <row r="5" spans="1:8" s="15" customFormat="1" ht="26.25" customHeight="1">
      <c r="A5" s="16" t="s">
        <v>43</v>
      </c>
      <c r="B5" s="16" t="s">
        <v>68</v>
      </c>
      <c r="C5" s="16" t="s">
        <v>0</v>
      </c>
      <c r="D5" s="16" t="s">
        <v>1</v>
      </c>
      <c r="E5" s="16" t="s">
        <v>2</v>
      </c>
      <c r="F5" s="52"/>
      <c r="G5" s="53"/>
      <c r="H5" s="26"/>
    </row>
    <row r="6" spans="1:8" s="76" customFormat="1" ht="9.75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3"/>
      <c r="G6" s="74"/>
      <c r="H6" s="75"/>
    </row>
    <row r="7" spans="1:8" s="5" customFormat="1" ht="12.75">
      <c r="A7" s="1" t="s">
        <v>3</v>
      </c>
      <c r="B7" s="77" t="s">
        <v>4</v>
      </c>
      <c r="C7" s="78">
        <f aca="true" t="shared" si="0" ref="C7:C29">SUM(D7,E7)</f>
        <v>15700</v>
      </c>
      <c r="D7" s="78">
        <f>SUM(D8,D9)</f>
        <v>15700</v>
      </c>
      <c r="E7" s="78">
        <f>SUM(E8,E9)</f>
        <v>0</v>
      </c>
      <c r="F7" s="21"/>
      <c r="G7" s="4"/>
      <c r="H7" s="24"/>
    </row>
    <row r="8" spans="1:8" s="5" customFormat="1" ht="24.75" customHeight="1">
      <c r="A8" s="79"/>
      <c r="B8" s="80" t="s">
        <v>79</v>
      </c>
      <c r="C8" s="81">
        <f t="shared" si="0"/>
        <v>700</v>
      </c>
      <c r="D8" s="81">
        <v>700</v>
      </c>
      <c r="E8" s="81">
        <v>0</v>
      </c>
      <c r="F8" s="21"/>
      <c r="G8" s="4"/>
      <c r="H8" s="24"/>
    </row>
    <row r="9" spans="1:8" s="5" customFormat="1" ht="13.5" customHeight="1">
      <c r="A9" s="82"/>
      <c r="B9" s="83" t="s">
        <v>5</v>
      </c>
      <c r="C9" s="81">
        <f t="shared" si="0"/>
        <v>15000</v>
      </c>
      <c r="D9" s="84">
        <v>15000</v>
      </c>
      <c r="E9" s="84">
        <v>0</v>
      </c>
      <c r="F9" s="21"/>
      <c r="G9" s="4"/>
      <c r="H9" s="24"/>
    </row>
    <row r="10" spans="1:8" s="5" customFormat="1" ht="26.25" customHeight="1">
      <c r="A10" s="10" t="s">
        <v>6</v>
      </c>
      <c r="B10" s="85" t="s">
        <v>7</v>
      </c>
      <c r="C10" s="78">
        <f t="shared" si="0"/>
        <v>63500</v>
      </c>
      <c r="D10" s="78">
        <f>SUM(D11)</f>
        <v>63500</v>
      </c>
      <c r="E10" s="78">
        <f>SUM(E11)</f>
        <v>0</v>
      </c>
      <c r="F10" s="21"/>
      <c r="G10" s="4"/>
      <c r="H10" s="24"/>
    </row>
    <row r="11" spans="1:8" s="35" customFormat="1" ht="38.25" customHeight="1">
      <c r="A11" s="86"/>
      <c r="B11" s="87" t="s">
        <v>75</v>
      </c>
      <c r="C11" s="88">
        <f t="shared" si="0"/>
        <v>63500</v>
      </c>
      <c r="D11" s="88">
        <v>63500</v>
      </c>
      <c r="E11" s="88">
        <v>0</v>
      </c>
      <c r="F11" s="32"/>
      <c r="G11" s="36"/>
      <c r="H11" s="34"/>
    </row>
    <row r="12" spans="1:8" s="7" customFormat="1" ht="13.5" customHeight="1">
      <c r="A12" s="1" t="s">
        <v>34</v>
      </c>
      <c r="B12" s="85" t="s">
        <v>35</v>
      </c>
      <c r="C12" s="78">
        <f t="shared" si="0"/>
        <v>8003866</v>
      </c>
      <c r="D12" s="78">
        <f>SUM(D13:D13,D14:D14)</f>
        <v>56000</v>
      </c>
      <c r="E12" s="78">
        <f>SUM(E13:E14)</f>
        <v>7947866</v>
      </c>
      <c r="F12" s="22"/>
      <c r="G12" s="6"/>
      <c r="H12" s="25"/>
    </row>
    <row r="13" spans="1:8" s="5" customFormat="1" ht="13.5" customHeight="1">
      <c r="A13" s="89"/>
      <c r="B13" s="80" t="s">
        <v>39</v>
      </c>
      <c r="C13" s="81">
        <f t="shared" si="0"/>
        <v>56000</v>
      </c>
      <c r="D13" s="81">
        <v>56000</v>
      </c>
      <c r="E13" s="81">
        <v>0</v>
      </c>
      <c r="F13" s="21"/>
      <c r="G13" s="4"/>
      <c r="H13" s="24"/>
    </row>
    <row r="14" spans="1:8" s="35" customFormat="1" ht="26.25" customHeight="1">
      <c r="A14" s="90"/>
      <c r="B14" s="87" t="s">
        <v>76</v>
      </c>
      <c r="C14" s="88">
        <f t="shared" si="0"/>
        <v>7947866</v>
      </c>
      <c r="D14" s="88">
        <v>0</v>
      </c>
      <c r="E14" s="88">
        <v>7947866</v>
      </c>
      <c r="F14" s="32"/>
      <c r="G14" s="36"/>
      <c r="H14" s="34"/>
    </row>
    <row r="15" spans="1:8" s="5" customFormat="1" ht="12.75">
      <c r="A15" s="1" t="s">
        <v>8</v>
      </c>
      <c r="B15" s="77" t="s">
        <v>9</v>
      </c>
      <c r="C15" s="78">
        <f t="shared" si="0"/>
        <v>8308103</v>
      </c>
      <c r="D15" s="78">
        <f>SUM(D16:D22)</f>
        <v>7225853</v>
      </c>
      <c r="E15" s="78">
        <f>SUM(E16,E17,E18,E19,E21,E22,)</f>
        <v>1082250</v>
      </c>
      <c r="F15" s="21"/>
      <c r="G15" s="4"/>
      <c r="H15" s="24"/>
    </row>
    <row r="16" spans="1:8" s="5" customFormat="1" ht="25.5" customHeight="1">
      <c r="A16" s="89"/>
      <c r="B16" s="80" t="s">
        <v>46</v>
      </c>
      <c r="C16" s="81">
        <f t="shared" si="0"/>
        <v>1033500</v>
      </c>
      <c r="D16" s="81">
        <v>1021000</v>
      </c>
      <c r="E16" s="81">
        <v>12500</v>
      </c>
      <c r="F16" s="23"/>
      <c r="G16" s="4"/>
      <c r="H16" s="24"/>
    </row>
    <row r="17" spans="1:8" s="5" customFormat="1" ht="27" customHeight="1">
      <c r="A17" s="89"/>
      <c r="B17" s="80" t="s">
        <v>80</v>
      </c>
      <c r="C17" s="81">
        <f t="shared" si="0"/>
        <v>1530618</v>
      </c>
      <c r="D17" s="81">
        <v>1530618</v>
      </c>
      <c r="E17" s="81">
        <v>0</v>
      </c>
      <c r="F17" s="23"/>
      <c r="G17" s="4"/>
      <c r="H17" s="24"/>
    </row>
    <row r="18" spans="1:8" s="5" customFormat="1" ht="39" customHeight="1">
      <c r="A18" s="89"/>
      <c r="B18" s="80" t="s">
        <v>69</v>
      </c>
      <c r="C18" s="81">
        <f t="shared" si="0"/>
        <v>690000</v>
      </c>
      <c r="D18" s="81">
        <v>690000</v>
      </c>
      <c r="E18" s="81">
        <v>0</v>
      </c>
      <c r="F18" s="21"/>
      <c r="G18" s="4"/>
      <c r="H18" s="24"/>
    </row>
    <row r="19" spans="1:8" s="5" customFormat="1" ht="25.5" customHeight="1">
      <c r="A19" s="89"/>
      <c r="B19" s="80" t="s">
        <v>81</v>
      </c>
      <c r="C19" s="81">
        <f t="shared" si="0"/>
        <v>3700000</v>
      </c>
      <c r="D19" s="81">
        <v>3700000</v>
      </c>
      <c r="E19" s="81">
        <v>0</v>
      </c>
      <c r="F19" s="21"/>
      <c r="G19" s="4"/>
      <c r="H19" s="24"/>
    </row>
    <row r="20" spans="1:8" s="5" customFormat="1" ht="13.5" customHeight="1">
      <c r="A20" s="91"/>
      <c r="B20" s="80" t="s">
        <v>5</v>
      </c>
      <c r="C20" s="81">
        <f>SUM(D20,E20)</f>
        <v>284235</v>
      </c>
      <c r="D20" s="81">
        <v>284235</v>
      </c>
      <c r="E20" s="81">
        <v>0</v>
      </c>
      <c r="F20" s="21"/>
      <c r="G20" s="4"/>
      <c r="H20" s="24"/>
    </row>
    <row r="21" spans="1:8" s="35" customFormat="1" ht="38.25" customHeight="1">
      <c r="A21" s="92"/>
      <c r="B21" s="87" t="s">
        <v>82</v>
      </c>
      <c r="C21" s="88">
        <f t="shared" si="0"/>
        <v>70000</v>
      </c>
      <c r="D21" s="88">
        <v>0</v>
      </c>
      <c r="E21" s="88">
        <v>70000</v>
      </c>
      <c r="F21" s="32"/>
      <c r="G21" s="33"/>
      <c r="H21" s="34"/>
    </row>
    <row r="22" spans="1:8" s="35" customFormat="1" ht="26.25" customHeight="1">
      <c r="A22" s="90"/>
      <c r="B22" s="93" t="s">
        <v>70</v>
      </c>
      <c r="C22" s="88">
        <f t="shared" si="0"/>
        <v>999750</v>
      </c>
      <c r="D22" s="88">
        <v>0</v>
      </c>
      <c r="E22" s="88">
        <f>707500+292250</f>
        <v>999750</v>
      </c>
      <c r="F22" s="32"/>
      <c r="G22" s="36"/>
      <c r="H22" s="34"/>
    </row>
    <row r="23" spans="1:8" s="5" customFormat="1" ht="12.75">
      <c r="A23" s="11">
        <v>710</v>
      </c>
      <c r="B23" s="85" t="s">
        <v>11</v>
      </c>
      <c r="C23" s="78">
        <f t="shared" si="0"/>
        <v>659000</v>
      </c>
      <c r="D23" s="78">
        <f>SUM(D24:D25)</f>
        <v>200000</v>
      </c>
      <c r="E23" s="78">
        <f>SUM(E24,E25:E25)</f>
        <v>459000</v>
      </c>
      <c r="F23" s="21"/>
      <c r="G23" s="4"/>
      <c r="H23" s="24"/>
    </row>
    <row r="24" spans="1:8" s="5" customFormat="1" ht="13.5" customHeight="1">
      <c r="A24" s="91"/>
      <c r="B24" s="80" t="s">
        <v>5</v>
      </c>
      <c r="C24" s="81">
        <f t="shared" si="0"/>
        <v>200000</v>
      </c>
      <c r="D24" s="81">
        <f>60000+140000</f>
        <v>200000</v>
      </c>
      <c r="E24" s="81">
        <v>0</v>
      </c>
      <c r="F24" s="21"/>
      <c r="G24" s="4"/>
      <c r="H24" s="24"/>
    </row>
    <row r="25" spans="1:8" s="35" customFormat="1" ht="39" customHeight="1">
      <c r="A25" s="92"/>
      <c r="B25" s="87" t="s">
        <v>83</v>
      </c>
      <c r="C25" s="88">
        <f t="shared" si="0"/>
        <v>459000</v>
      </c>
      <c r="D25" s="88">
        <v>0</v>
      </c>
      <c r="E25" s="88">
        <f>220000+12000+227000</f>
        <v>459000</v>
      </c>
      <c r="F25" s="37"/>
      <c r="G25" s="33"/>
      <c r="H25" s="34"/>
    </row>
    <row r="26" spans="1:8" s="5" customFormat="1" ht="12.75">
      <c r="A26" s="11">
        <v>750</v>
      </c>
      <c r="B26" s="85" t="s">
        <v>13</v>
      </c>
      <c r="C26" s="78">
        <f t="shared" si="0"/>
        <v>995778</v>
      </c>
      <c r="D26" s="78">
        <f>SUM(D27,D28,D29,D30,D31,D32,D33,D34,)</f>
        <v>720700</v>
      </c>
      <c r="E26" s="78">
        <f>SUM(E27,E28,E29,E30,E31,E32,E33,E34,)</f>
        <v>275078</v>
      </c>
      <c r="F26" s="21"/>
      <c r="G26" s="4"/>
      <c r="H26" s="24"/>
    </row>
    <row r="27" spans="1:8" s="5" customFormat="1" ht="12.75">
      <c r="A27" s="91"/>
      <c r="B27" s="80" t="s">
        <v>12</v>
      </c>
      <c r="C27" s="81">
        <f t="shared" si="0"/>
        <v>26978</v>
      </c>
      <c r="D27" s="81">
        <v>21600</v>
      </c>
      <c r="E27" s="81">
        <v>5378</v>
      </c>
      <c r="F27" s="21"/>
      <c r="G27" s="4"/>
      <c r="H27" s="24"/>
    </row>
    <row r="28" spans="1:8" s="5" customFormat="1" ht="13.5" customHeight="1">
      <c r="A28" s="89"/>
      <c r="B28" s="80" t="s">
        <v>39</v>
      </c>
      <c r="C28" s="81">
        <f t="shared" si="0"/>
        <v>18800</v>
      </c>
      <c r="D28" s="81">
        <v>18800</v>
      </c>
      <c r="E28" s="81">
        <v>0</v>
      </c>
      <c r="F28" s="23"/>
      <c r="G28" s="4"/>
      <c r="H28" s="24"/>
    </row>
    <row r="29" spans="1:8" s="5" customFormat="1" ht="12.75" customHeight="1">
      <c r="A29" s="91"/>
      <c r="B29" s="80" t="s">
        <v>45</v>
      </c>
      <c r="C29" s="81">
        <f t="shared" si="0"/>
        <v>65000</v>
      </c>
      <c r="D29" s="81">
        <v>65000</v>
      </c>
      <c r="E29" s="81">
        <v>0</v>
      </c>
      <c r="F29" s="21"/>
      <c r="G29" s="4"/>
      <c r="H29" s="24"/>
    </row>
    <row r="30" spans="1:8" s="5" customFormat="1" ht="13.5" customHeight="1">
      <c r="A30" s="91"/>
      <c r="B30" s="80" t="s">
        <v>5</v>
      </c>
      <c r="C30" s="81">
        <f aca="true" t="shared" si="1" ref="C30:C53">SUM(D30,E30)</f>
        <v>5500</v>
      </c>
      <c r="D30" s="81">
        <v>5500</v>
      </c>
      <c r="E30" s="81">
        <v>0</v>
      </c>
      <c r="F30" s="23"/>
      <c r="G30" s="4"/>
      <c r="H30" s="24"/>
    </row>
    <row r="31" spans="1:8" s="35" customFormat="1" ht="36.75" customHeight="1">
      <c r="A31" s="92"/>
      <c r="B31" s="87" t="s">
        <v>10</v>
      </c>
      <c r="C31" s="88">
        <f t="shared" si="1"/>
        <v>582300</v>
      </c>
      <c r="D31" s="88">
        <v>582300</v>
      </c>
      <c r="E31" s="88">
        <v>0</v>
      </c>
      <c r="F31" s="37"/>
      <c r="G31" s="36"/>
      <c r="H31" s="34"/>
    </row>
    <row r="32" spans="1:8" s="35" customFormat="1" ht="39" customHeight="1">
      <c r="A32" s="92"/>
      <c r="B32" s="87" t="s">
        <v>82</v>
      </c>
      <c r="C32" s="88">
        <f t="shared" si="1"/>
        <v>253700</v>
      </c>
      <c r="D32" s="88">
        <v>0</v>
      </c>
      <c r="E32" s="88">
        <f>220700+33000</f>
        <v>253700</v>
      </c>
      <c r="F32" s="32"/>
      <c r="G32" s="33"/>
      <c r="H32" s="34"/>
    </row>
    <row r="33" spans="1:8" s="35" customFormat="1" ht="51" customHeight="1">
      <c r="A33" s="92"/>
      <c r="B33" s="87" t="s">
        <v>84</v>
      </c>
      <c r="C33" s="88">
        <f t="shared" si="1"/>
        <v>16000</v>
      </c>
      <c r="D33" s="88">
        <v>0</v>
      </c>
      <c r="E33" s="88">
        <v>16000</v>
      </c>
      <c r="F33" s="32"/>
      <c r="G33" s="33"/>
      <c r="H33" s="34"/>
    </row>
    <row r="34" spans="1:8" s="35" customFormat="1" ht="24" customHeight="1">
      <c r="A34" s="90"/>
      <c r="B34" s="94" t="s">
        <v>70</v>
      </c>
      <c r="C34" s="88">
        <f t="shared" si="1"/>
        <v>27500</v>
      </c>
      <c r="D34" s="88">
        <v>27500</v>
      </c>
      <c r="E34" s="88">
        <v>0</v>
      </c>
      <c r="F34" s="32"/>
      <c r="G34" s="36"/>
      <c r="H34" s="34"/>
    </row>
    <row r="35" spans="1:8" s="5" customFormat="1" ht="37.5" customHeight="1">
      <c r="A35" s="12">
        <v>751</v>
      </c>
      <c r="B35" s="85" t="s">
        <v>14</v>
      </c>
      <c r="C35" s="78">
        <f t="shared" si="1"/>
        <v>17568</v>
      </c>
      <c r="D35" s="78">
        <f>SUM(D36)</f>
        <v>17568</v>
      </c>
      <c r="E35" s="78">
        <f>SUM(E36:E36)</f>
        <v>0</v>
      </c>
      <c r="F35" s="21"/>
      <c r="G35" s="4"/>
      <c r="H35" s="24"/>
    </row>
    <row r="36" spans="1:8" s="35" customFormat="1" ht="37.5" customHeight="1">
      <c r="A36" s="38"/>
      <c r="B36" s="87" t="s">
        <v>10</v>
      </c>
      <c r="C36" s="88">
        <f t="shared" si="1"/>
        <v>17568</v>
      </c>
      <c r="D36" s="88">
        <v>17568</v>
      </c>
      <c r="E36" s="88">
        <v>0</v>
      </c>
      <c r="F36" s="37"/>
      <c r="G36" s="36"/>
      <c r="H36" s="34"/>
    </row>
    <row r="37" spans="1:8" s="5" customFormat="1" ht="25.5" customHeight="1">
      <c r="A37" s="12">
        <v>754</v>
      </c>
      <c r="B37" s="85" t="s">
        <v>15</v>
      </c>
      <c r="C37" s="78">
        <f t="shared" si="1"/>
        <v>7116304</v>
      </c>
      <c r="D37" s="78">
        <f>SUM(D38,D39,D40,D42,)</f>
        <v>52000</v>
      </c>
      <c r="E37" s="78">
        <f>SUM(E38,E39,E40,E42,E41)</f>
        <v>7064304</v>
      </c>
      <c r="F37" s="21"/>
      <c r="G37" s="4"/>
      <c r="H37" s="24"/>
    </row>
    <row r="38" spans="1:8" s="5" customFormat="1" ht="12.75">
      <c r="A38" s="91"/>
      <c r="B38" s="80" t="s">
        <v>47</v>
      </c>
      <c r="C38" s="81">
        <f t="shared" si="1"/>
        <v>52000</v>
      </c>
      <c r="D38" s="81">
        <v>52000</v>
      </c>
      <c r="E38" s="81">
        <v>0</v>
      </c>
      <c r="F38" s="21"/>
      <c r="G38" s="4"/>
      <c r="H38" s="24"/>
    </row>
    <row r="39" spans="1:8" s="35" customFormat="1" ht="36.75" customHeight="1">
      <c r="A39" s="92"/>
      <c r="B39" s="87" t="s">
        <v>85</v>
      </c>
      <c r="C39" s="88">
        <f t="shared" si="1"/>
        <v>6028329</v>
      </c>
      <c r="D39" s="88">
        <v>0</v>
      </c>
      <c r="E39" s="88">
        <v>6028329</v>
      </c>
      <c r="F39" s="32"/>
      <c r="G39" s="33"/>
      <c r="H39" s="34"/>
    </row>
    <row r="40" spans="1:8" s="35" customFormat="1" ht="24.75" customHeight="1">
      <c r="A40" s="90"/>
      <c r="B40" s="94" t="s">
        <v>70</v>
      </c>
      <c r="C40" s="88">
        <f t="shared" si="1"/>
        <v>975</v>
      </c>
      <c r="D40" s="88">
        <v>0</v>
      </c>
      <c r="E40" s="88">
        <v>975</v>
      </c>
      <c r="F40" s="32"/>
      <c r="G40" s="36"/>
      <c r="H40" s="34"/>
    </row>
    <row r="41" spans="1:9" s="35" customFormat="1" ht="51.75" customHeight="1">
      <c r="A41" s="92"/>
      <c r="B41" s="87" t="s">
        <v>64</v>
      </c>
      <c r="C41" s="88">
        <f t="shared" si="1"/>
        <v>130000</v>
      </c>
      <c r="D41" s="88">
        <v>0</v>
      </c>
      <c r="E41" s="88">
        <f>130000</f>
        <v>130000</v>
      </c>
      <c r="F41" s="32"/>
      <c r="G41" s="33"/>
      <c r="H41" s="102"/>
      <c r="I41" s="102"/>
    </row>
    <row r="42" spans="1:8" s="35" customFormat="1" ht="38.25" customHeight="1">
      <c r="A42" s="92"/>
      <c r="B42" s="87" t="s">
        <v>48</v>
      </c>
      <c r="C42" s="88">
        <f t="shared" si="1"/>
        <v>905000</v>
      </c>
      <c r="D42" s="88">
        <v>0</v>
      </c>
      <c r="E42" s="88">
        <f>890000+15000</f>
        <v>905000</v>
      </c>
      <c r="F42" s="32"/>
      <c r="G42" s="33"/>
      <c r="H42" s="34"/>
    </row>
    <row r="43" spans="1:8" s="5" customFormat="1" ht="50.25" customHeight="1">
      <c r="A43" s="12">
        <v>756</v>
      </c>
      <c r="B43" s="85" t="s">
        <v>16</v>
      </c>
      <c r="C43" s="78">
        <f t="shared" si="1"/>
        <v>134155568</v>
      </c>
      <c r="D43" s="78">
        <f>SUM(D44:D57,D58:D61)</f>
        <v>115023987</v>
      </c>
      <c r="E43" s="78">
        <f>SUM(E44:E54,E55,E56,E57,E58,E59,E60,E61,)</f>
        <v>19131581</v>
      </c>
      <c r="F43" s="21"/>
      <c r="G43" s="4"/>
      <c r="H43" s="24"/>
    </row>
    <row r="44" spans="1:8" s="5" customFormat="1" ht="25.5" customHeight="1">
      <c r="A44" s="91"/>
      <c r="B44" s="80" t="s">
        <v>65</v>
      </c>
      <c r="C44" s="81">
        <f t="shared" si="1"/>
        <v>75778204</v>
      </c>
      <c r="D44" s="81">
        <v>59063623</v>
      </c>
      <c r="E44" s="81">
        <v>16714581</v>
      </c>
      <c r="F44" s="21"/>
      <c r="G44" s="4"/>
      <c r="H44" s="24"/>
    </row>
    <row r="45" spans="1:8" s="5" customFormat="1" ht="25.5" customHeight="1">
      <c r="A45" s="91"/>
      <c r="B45" s="80" t="s">
        <v>66</v>
      </c>
      <c r="C45" s="81">
        <f t="shared" si="1"/>
        <v>5000000</v>
      </c>
      <c r="D45" s="81">
        <v>4100000</v>
      </c>
      <c r="E45" s="81">
        <v>900000</v>
      </c>
      <c r="F45" s="21"/>
      <c r="G45" s="4"/>
      <c r="H45" s="24"/>
    </row>
    <row r="46" spans="1:8" s="5" customFormat="1" ht="14.25" customHeight="1">
      <c r="A46" s="91"/>
      <c r="B46" s="80" t="s">
        <v>17</v>
      </c>
      <c r="C46" s="81">
        <f t="shared" si="1"/>
        <v>34500000</v>
      </c>
      <c r="D46" s="81">
        <f>26400000+7100000+1000000</f>
        <v>34500000</v>
      </c>
      <c r="E46" s="81">
        <v>0</v>
      </c>
      <c r="F46" s="21"/>
      <c r="G46" s="4"/>
      <c r="H46" s="24"/>
    </row>
    <row r="47" spans="1:8" s="5" customFormat="1" ht="15" customHeight="1">
      <c r="A47" s="91"/>
      <c r="B47" s="80" t="s">
        <v>18</v>
      </c>
      <c r="C47" s="81">
        <f t="shared" si="1"/>
        <v>235000</v>
      </c>
      <c r="D47" s="81">
        <f>11000+224000</f>
        <v>235000</v>
      </c>
      <c r="E47" s="81">
        <v>0</v>
      </c>
      <c r="F47" s="21"/>
      <c r="G47" s="4"/>
      <c r="H47" s="24"/>
    </row>
    <row r="48" spans="1:8" s="5" customFormat="1" ht="15" customHeight="1">
      <c r="A48" s="91"/>
      <c r="B48" s="80" t="s">
        <v>19</v>
      </c>
      <c r="C48" s="81">
        <f t="shared" si="1"/>
        <v>2900</v>
      </c>
      <c r="D48" s="81">
        <f>2300+600</f>
        <v>2900</v>
      </c>
      <c r="E48" s="81">
        <v>0</v>
      </c>
      <c r="F48" s="21"/>
      <c r="G48" s="4"/>
      <c r="H48" s="24"/>
    </row>
    <row r="49" spans="1:8" s="5" customFormat="1" ht="25.5" customHeight="1">
      <c r="A49" s="91"/>
      <c r="B49" s="80" t="s">
        <v>86</v>
      </c>
      <c r="C49" s="81">
        <f t="shared" si="1"/>
        <v>2674000</v>
      </c>
      <c r="D49" s="81">
        <f>1624000+1050000</f>
        <v>2674000</v>
      </c>
      <c r="E49" s="81">
        <v>0</v>
      </c>
      <c r="F49" s="21"/>
      <c r="G49" s="4"/>
      <c r="H49" s="24"/>
    </row>
    <row r="50" spans="1:8" s="5" customFormat="1" ht="27" customHeight="1">
      <c r="A50" s="95"/>
      <c r="B50" s="80" t="s">
        <v>20</v>
      </c>
      <c r="C50" s="81">
        <f t="shared" si="1"/>
        <v>270000</v>
      </c>
      <c r="D50" s="81">
        <v>270000</v>
      </c>
      <c r="E50" s="81">
        <v>0</v>
      </c>
      <c r="F50" s="21"/>
      <c r="G50" s="4"/>
      <c r="H50" s="24"/>
    </row>
    <row r="51" spans="1:8" s="5" customFormat="1" ht="14.25" customHeight="1">
      <c r="A51" s="95"/>
      <c r="B51" s="80" t="s">
        <v>21</v>
      </c>
      <c r="C51" s="81">
        <f t="shared" si="1"/>
        <v>400000</v>
      </c>
      <c r="D51" s="81">
        <v>400000</v>
      </c>
      <c r="E51" s="81">
        <v>0</v>
      </c>
      <c r="F51" s="21"/>
      <c r="G51" s="4"/>
      <c r="H51" s="24"/>
    </row>
    <row r="52" spans="1:8" s="5" customFormat="1" ht="15" customHeight="1">
      <c r="A52" s="95"/>
      <c r="B52" s="80" t="s">
        <v>22</v>
      </c>
      <c r="C52" s="81">
        <f t="shared" si="1"/>
        <v>100000</v>
      </c>
      <c r="D52" s="81">
        <v>100000</v>
      </c>
      <c r="E52" s="81">
        <v>0</v>
      </c>
      <c r="F52" s="21"/>
      <c r="G52" s="4"/>
      <c r="H52" s="24"/>
    </row>
    <row r="53" spans="1:8" s="5" customFormat="1" ht="14.25" customHeight="1">
      <c r="A53" s="95"/>
      <c r="B53" s="80" t="s">
        <v>23</v>
      </c>
      <c r="C53" s="81">
        <f t="shared" si="1"/>
        <v>3000000</v>
      </c>
      <c r="D53" s="81">
        <v>3000000</v>
      </c>
      <c r="E53" s="81">
        <v>0</v>
      </c>
      <c r="F53" s="21"/>
      <c r="G53" s="4"/>
      <c r="H53" s="24"/>
    </row>
    <row r="54" spans="1:8" s="5" customFormat="1" ht="15" customHeight="1">
      <c r="A54" s="91"/>
      <c r="B54" s="80" t="s">
        <v>49</v>
      </c>
      <c r="C54" s="81">
        <f aca="true" t="shared" si="2" ref="C54:C77">SUM(D54,E54)</f>
        <v>1499200</v>
      </c>
      <c r="D54" s="81">
        <v>0</v>
      </c>
      <c r="E54" s="81">
        <v>1499200</v>
      </c>
      <c r="F54" s="21"/>
      <c r="G54" s="4"/>
      <c r="H54" s="24"/>
    </row>
    <row r="55" spans="1:8" s="5" customFormat="1" ht="12.75" customHeight="1">
      <c r="A55" s="95"/>
      <c r="B55" s="80" t="s">
        <v>24</v>
      </c>
      <c r="C55" s="81">
        <f t="shared" si="2"/>
        <v>3550000</v>
      </c>
      <c r="D55" s="81">
        <v>3550000</v>
      </c>
      <c r="E55" s="81">
        <v>0</v>
      </c>
      <c r="F55" s="21"/>
      <c r="G55" s="4"/>
      <c r="H55" s="24"/>
    </row>
    <row r="56" spans="1:8" s="5" customFormat="1" ht="24.75" customHeight="1">
      <c r="A56" s="91"/>
      <c r="B56" s="80" t="s">
        <v>50</v>
      </c>
      <c r="C56" s="81">
        <f t="shared" si="2"/>
        <v>1350000</v>
      </c>
      <c r="D56" s="81">
        <v>1350000</v>
      </c>
      <c r="E56" s="81">
        <v>0</v>
      </c>
      <c r="F56" s="21"/>
      <c r="G56" s="4"/>
      <c r="H56" s="24"/>
    </row>
    <row r="57" spans="1:8" s="5" customFormat="1" ht="25.5" customHeight="1">
      <c r="A57" s="91"/>
      <c r="B57" s="80" t="s">
        <v>37</v>
      </c>
      <c r="C57" s="81">
        <f t="shared" si="2"/>
        <v>2252100</v>
      </c>
      <c r="D57" s="81">
        <v>2234300</v>
      </c>
      <c r="E57" s="81">
        <v>17800</v>
      </c>
      <c r="F57" s="21"/>
      <c r="G57" s="4"/>
      <c r="H57" s="24"/>
    </row>
    <row r="58" spans="1:8" s="5" customFormat="1" ht="25.5" customHeight="1">
      <c r="A58" s="95"/>
      <c r="B58" s="80" t="s">
        <v>87</v>
      </c>
      <c r="C58" s="81">
        <f t="shared" si="2"/>
        <v>2800000</v>
      </c>
      <c r="D58" s="81">
        <v>2800000</v>
      </c>
      <c r="E58" s="81">
        <v>0</v>
      </c>
      <c r="F58" s="21"/>
      <c r="G58" s="4"/>
      <c r="H58" s="24"/>
    </row>
    <row r="59" spans="1:8" s="5" customFormat="1" ht="25.5" customHeight="1">
      <c r="A59" s="95"/>
      <c r="B59" s="80" t="s">
        <v>51</v>
      </c>
      <c r="C59" s="81">
        <f t="shared" si="2"/>
        <v>321500</v>
      </c>
      <c r="D59" s="81">
        <v>321500</v>
      </c>
      <c r="E59" s="81">
        <v>0</v>
      </c>
      <c r="F59" s="21"/>
      <c r="G59" s="4"/>
      <c r="H59" s="24"/>
    </row>
    <row r="60" spans="1:8" s="5" customFormat="1" ht="24.75" customHeight="1">
      <c r="A60" s="95"/>
      <c r="B60" s="80" t="s">
        <v>52</v>
      </c>
      <c r="C60" s="81">
        <f t="shared" si="2"/>
        <v>262000</v>
      </c>
      <c r="D60" s="81">
        <v>262000</v>
      </c>
      <c r="E60" s="81">
        <v>0</v>
      </c>
      <c r="F60" s="21"/>
      <c r="G60" s="4"/>
      <c r="H60" s="24"/>
    </row>
    <row r="61" spans="1:8" s="5" customFormat="1" ht="25.5" customHeight="1">
      <c r="A61" s="91"/>
      <c r="B61" s="80" t="s">
        <v>41</v>
      </c>
      <c r="C61" s="81">
        <f t="shared" si="2"/>
        <v>160664</v>
      </c>
      <c r="D61" s="81">
        <v>160664</v>
      </c>
      <c r="E61" s="81">
        <v>0</v>
      </c>
      <c r="F61" s="21"/>
      <c r="G61" s="4"/>
      <c r="H61" s="24"/>
    </row>
    <row r="62" spans="1:8" s="5" customFormat="1" ht="14.25" customHeight="1">
      <c r="A62" s="11">
        <v>758</v>
      </c>
      <c r="B62" s="85" t="s">
        <v>25</v>
      </c>
      <c r="C62" s="78">
        <f t="shared" si="2"/>
        <v>94553652</v>
      </c>
      <c r="D62" s="78">
        <f>SUM(D63:D65)</f>
        <v>39812167</v>
      </c>
      <c r="E62" s="78">
        <f>SUM(E63:E65)</f>
        <v>54741485</v>
      </c>
      <c r="F62" s="21"/>
      <c r="G62" s="4"/>
      <c r="H62" s="24"/>
    </row>
    <row r="63" spans="1:8" s="5" customFormat="1" ht="13.5" customHeight="1">
      <c r="A63" s="95"/>
      <c r="B63" s="80" t="s">
        <v>45</v>
      </c>
      <c r="C63" s="81">
        <f t="shared" si="2"/>
        <v>500000</v>
      </c>
      <c r="D63" s="81">
        <v>500000</v>
      </c>
      <c r="E63" s="81">
        <v>0</v>
      </c>
      <c r="F63" s="21"/>
      <c r="G63" s="4"/>
      <c r="H63" s="24"/>
    </row>
    <row r="64" spans="1:8" s="5" customFormat="1" ht="14.25" customHeight="1">
      <c r="A64" s="95"/>
      <c r="B64" s="80" t="s">
        <v>36</v>
      </c>
      <c r="C64" s="81">
        <f t="shared" si="2"/>
        <v>86057239</v>
      </c>
      <c r="D64" s="81">
        <v>34848764</v>
      </c>
      <c r="E64" s="81">
        <v>51208475</v>
      </c>
      <c r="F64" s="21"/>
      <c r="G64" s="4"/>
      <c r="H64" s="24"/>
    </row>
    <row r="65" spans="1:8" s="5" customFormat="1" ht="13.5" customHeight="1">
      <c r="A65" s="95"/>
      <c r="B65" s="80" t="s">
        <v>26</v>
      </c>
      <c r="C65" s="81">
        <f t="shared" si="2"/>
        <v>7996413</v>
      </c>
      <c r="D65" s="88">
        <v>4463403</v>
      </c>
      <c r="E65" s="81">
        <v>3533010</v>
      </c>
      <c r="F65" s="21"/>
      <c r="G65" s="4"/>
      <c r="H65" s="24"/>
    </row>
    <row r="66" spans="1:8" s="5" customFormat="1" ht="12.75">
      <c r="A66" s="11">
        <v>801</v>
      </c>
      <c r="B66" s="85" t="s">
        <v>27</v>
      </c>
      <c r="C66" s="78">
        <f>SUM(D66,E66)</f>
        <v>542000</v>
      </c>
      <c r="D66" s="78">
        <f>SUM(D67:D71)</f>
        <v>138900</v>
      </c>
      <c r="E66" s="78">
        <f>SUM(E67:E70)</f>
        <v>403100</v>
      </c>
      <c r="F66" s="21"/>
      <c r="G66" s="4"/>
      <c r="H66" s="24"/>
    </row>
    <row r="67" spans="1:8" s="5" customFormat="1" ht="13.5" customHeight="1">
      <c r="A67" s="89"/>
      <c r="B67" s="80" t="s">
        <v>12</v>
      </c>
      <c r="C67" s="81">
        <f t="shared" si="2"/>
        <v>7700</v>
      </c>
      <c r="D67" s="81">
        <v>2800</v>
      </c>
      <c r="E67" s="81">
        <v>4900</v>
      </c>
      <c r="F67" s="21"/>
      <c r="G67" s="4"/>
      <c r="H67" s="24"/>
    </row>
    <row r="68" spans="1:8" s="5" customFormat="1" ht="14.25" customHeight="1">
      <c r="A68" s="89"/>
      <c r="B68" s="80" t="s">
        <v>39</v>
      </c>
      <c r="C68" s="81">
        <f t="shared" si="2"/>
        <v>50500</v>
      </c>
      <c r="D68" s="81">
        <v>24400</v>
      </c>
      <c r="E68" s="81">
        <v>26100</v>
      </c>
      <c r="F68" s="21"/>
      <c r="G68" s="4"/>
      <c r="H68" s="24"/>
    </row>
    <row r="69" spans="1:8" s="5" customFormat="1" ht="12.75">
      <c r="A69" s="89"/>
      <c r="B69" s="80" t="s">
        <v>53</v>
      </c>
      <c r="C69" s="81">
        <f t="shared" si="2"/>
        <v>350000</v>
      </c>
      <c r="D69" s="81">
        <v>0</v>
      </c>
      <c r="E69" s="81">
        <v>350000</v>
      </c>
      <c r="F69" s="21"/>
      <c r="G69" s="4"/>
      <c r="H69" s="24"/>
    </row>
    <row r="70" spans="1:8" s="5" customFormat="1" ht="13.5" customHeight="1">
      <c r="A70" s="95"/>
      <c r="B70" s="80" t="s">
        <v>5</v>
      </c>
      <c r="C70" s="81">
        <f t="shared" si="2"/>
        <v>33800</v>
      </c>
      <c r="D70" s="81">
        <v>11700</v>
      </c>
      <c r="E70" s="81">
        <v>22100</v>
      </c>
      <c r="F70" s="21"/>
      <c r="G70" s="4"/>
      <c r="H70" s="24"/>
    </row>
    <row r="71" spans="1:8" s="35" customFormat="1" ht="27" customHeight="1">
      <c r="A71" s="86"/>
      <c r="B71" s="87" t="s">
        <v>94</v>
      </c>
      <c r="C71" s="88">
        <f t="shared" si="2"/>
        <v>100000</v>
      </c>
      <c r="D71" s="88">
        <v>100000</v>
      </c>
      <c r="E71" s="88">
        <v>0</v>
      </c>
      <c r="F71" s="32"/>
      <c r="G71" s="36"/>
      <c r="H71" s="34"/>
    </row>
    <row r="72" spans="1:8" s="7" customFormat="1" ht="12.75" customHeight="1">
      <c r="A72" s="3">
        <v>803</v>
      </c>
      <c r="B72" s="85" t="s">
        <v>38</v>
      </c>
      <c r="C72" s="78">
        <f t="shared" si="2"/>
        <v>54136</v>
      </c>
      <c r="D72" s="78">
        <f>SUM(D73:D74)</f>
        <v>0</v>
      </c>
      <c r="E72" s="78">
        <f>SUM(E73:E74)</f>
        <v>54136</v>
      </c>
      <c r="F72" s="22"/>
      <c r="G72" s="9"/>
      <c r="H72" s="25"/>
    </row>
    <row r="73" spans="1:8" s="35" customFormat="1" ht="62.25" customHeight="1">
      <c r="A73" s="86"/>
      <c r="B73" s="87" t="s">
        <v>54</v>
      </c>
      <c r="C73" s="88">
        <f t="shared" si="2"/>
        <v>40602</v>
      </c>
      <c r="D73" s="88">
        <v>0</v>
      </c>
      <c r="E73" s="88">
        <f>42600-1998</f>
        <v>40602</v>
      </c>
      <c r="F73" s="32"/>
      <c r="G73" s="33"/>
      <c r="H73" s="34"/>
    </row>
    <row r="74" spans="1:8" s="35" customFormat="1" ht="63" customHeight="1">
      <c r="A74" s="86"/>
      <c r="B74" s="87" t="s">
        <v>55</v>
      </c>
      <c r="C74" s="88">
        <f t="shared" si="2"/>
        <v>13534</v>
      </c>
      <c r="D74" s="88">
        <v>0</v>
      </c>
      <c r="E74" s="88">
        <f>14200-666</f>
        <v>13534</v>
      </c>
      <c r="F74" s="32"/>
      <c r="G74" s="33"/>
      <c r="H74" s="34"/>
    </row>
    <row r="75" spans="1:8" s="5" customFormat="1" ht="12.75">
      <c r="A75" s="11">
        <v>851</v>
      </c>
      <c r="B75" s="85" t="s">
        <v>28</v>
      </c>
      <c r="C75" s="78">
        <f t="shared" si="2"/>
        <v>2296301</v>
      </c>
      <c r="D75" s="78">
        <f>SUM(D76:D78)</f>
        <v>134000</v>
      </c>
      <c r="E75" s="78">
        <f>SUM(E78)</f>
        <v>2162301</v>
      </c>
      <c r="F75" s="21"/>
      <c r="G75" s="4"/>
      <c r="H75" s="24"/>
    </row>
    <row r="76" spans="1:8" s="5" customFormat="1" ht="25.5" customHeight="1">
      <c r="A76" s="95"/>
      <c r="B76" s="80" t="s">
        <v>56</v>
      </c>
      <c r="C76" s="81">
        <f t="shared" si="2"/>
        <v>131200</v>
      </c>
      <c r="D76" s="81">
        <f>127000+4200</f>
        <v>131200</v>
      </c>
      <c r="E76" s="81">
        <v>0</v>
      </c>
      <c r="F76" s="21"/>
      <c r="G76" s="4"/>
      <c r="H76" s="24"/>
    </row>
    <row r="77" spans="1:8" s="5" customFormat="1" ht="13.5" customHeight="1">
      <c r="A77" s="95"/>
      <c r="B77" s="80" t="s">
        <v>12</v>
      </c>
      <c r="C77" s="81">
        <f t="shared" si="2"/>
        <v>2800</v>
      </c>
      <c r="D77" s="81">
        <v>2800</v>
      </c>
      <c r="E77" s="81">
        <v>0</v>
      </c>
      <c r="F77" s="21"/>
      <c r="G77" s="4"/>
      <c r="H77" s="24"/>
    </row>
    <row r="78" spans="1:8" s="35" customFormat="1" ht="37.5" customHeight="1">
      <c r="A78" s="86"/>
      <c r="B78" s="87" t="s">
        <v>85</v>
      </c>
      <c r="C78" s="88">
        <f aca="true" t="shared" si="3" ref="C78:C98">SUM(D78,E78)</f>
        <v>2162301</v>
      </c>
      <c r="D78" s="88">
        <v>0</v>
      </c>
      <c r="E78" s="88">
        <v>2162301</v>
      </c>
      <c r="F78" s="32"/>
      <c r="G78" s="33"/>
      <c r="H78" s="34"/>
    </row>
    <row r="79" spans="1:8" s="7" customFormat="1" ht="12.75" customHeight="1">
      <c r="A79" s="11">
        <v>852</v>
      </c>
      <c r="B79" s="85" t="s">
        <v>29</v>
      </c>
      <c r="C79" s="78">
        <f t="shared" si="3"/>
        <v>38669366</v>
      </c>
      <c r="D79" s="78">
        <f>SUM(D81,D82:D87,D88:D92)</f>
        <v>34408866</v>
      </c>
      <c r="E79" s="78">
        <f>SUM(E80,E81,E82:E92)</f>
        <v>4260500</v>
      </c>
      <c r="F79" s="21"/>
      <c r="G79" s="6"/>
      <c r="H79" s="25"/>
    </row>
    <row r="80" spans="1:8" s="5" customFormat="1" ht="39" customHeight="1">
      <c r="A80" s="91"/>
      <c r="B80" s="80" t="s">
        <v>57</v>
      </c>
      <c r="C80" s="81">
        <f t="shared" si="3"/>
        <v>4000</v>
      </c>
      <c r="D80" s="81">
        <v>0</v>
      </c>
      <c r="E80" s="81">
        <v>4000</v>
      </c>
      <c r="F80" s="21"/>
      <c r="G80" s="4"/>
      <c r="H80" s="24"/>
    </row>
    <row r="81" spans="1:8" s="5" customFormat="1" ht="15" customHeight="1">
      <c r="A81" s="95"/>
      <c r="B81" s="80" t="s">
        <v>39</v>
      </c>
      <c r="C81" s="81">
        <f t="shared" si="3"/>
        <v>12466</v>
      </c>
      <c r="D81" s="81">
        <v>10566</v>
      </c>
      <c r="E81" s="81">
        <v>1900</v>
      </c>
      <c r="F81" s="23"/>
      <c r="G81" s="4"/>
      <c r="H81" s="24"/>
    </row>
    <row r="82" spans="1:8" s="5" customFormat="1" ht="25.5" customHeight="1">
      <c r="A82" s="95"/>
      <c r="B82" s="80" t="s">
        <v>88</v>
      </c>
      <c r="C82" s="81">
        <f t="shared" si="3"/>
        <v>2062800</v>
      </c>
      <c r="D82" s="81">
        <v>0</v>
      </c>
      <c r="E82" s="81">
        <v>2062800</v>
      </c>
      <c r="F82" s="21"/>
      <c r="G82" s="4"/>
      <c r="H82" s="24"/>
    </row>
    <row r="83" spans="1:8" s="5" customFormat="1" ht="38.25" customHeight="1">
      <c r="A83" s="95"/>
      <c r="B83" s="80" t="s">
        <v>58</v>
      </c>
      <c r="C83" s="81">
        <f t="shared" si="3"/>
        <v>30000</v>
      </c>
      <c r="D83" s="81">
        <v>30000</v>
      </c>
      <c r="E83" s="81">
        <v>0</v>
      </c>
      <c r="F83" s="21"/>
      <c r="G83" s="4"/>
      <c r="H83" s="24"/>
    </row>
    <row r="84" spans="1:8" s="5" customFormat="1" ht="24.75" customHeight="1">
      <c r="A84" s="95"/>
      <c r="B84" s="80" t="s">
        <v>59</v>
      </c>
      <c r="C84" s="81">
        <f t="shared" si="3"/>
        <v>84000</v>
      </c>
      <c r="D84" s="81">
        <v>84000</v>
      </c>
      <c r="E84" s="81">
        <v>0</v>
      </c>
      <c r="F84" s="21"/>
      <c r="G84" s="4"/>
      <c r="H84" s="24"/>
    </row>
    <row r="85" spans="1:8" s="5" customFormat="1" ht="28.5" customHeight="1">
      <c r="A85" s="95"/>
      <c r="B85" s="80" t="s">
        <v>89</v>
      </c>
      <c r="C85" s="81">
        <f t="shared" si="3"/>
        <v>8000</v>
      </c>
      <c r="D85" s="81">
        <v>8000</v>
      </c>
      <c r="E85" s="81">
        <v>0</v>
      </c>
      <c r="F85" s="21"/>
      <c r="G85" s="4"/>
      <c r="H85" s="24"/>
    </row>
    <row r="86" spans="1:8" s="5" customFormat="1" ht="15" customHeight="1">
      <c r="A86" s="95"/>
      <c r="B86" s="80" t="s">
        <v>60</v>
      </c>
      <c r="C86" s="81">
        <f t="shared" si="3"/>
        <v>250000</v>
      </c>
      <c r="D86" s="81">
        <v>250000</v>
      </c>
      <c r="E86" s="81">
        <v>0</v>
      </c>
      <c r="F86" s="21"/>
      <c r="G86" s="4"/>
      <c r="H86" s="24"/>
    </row>
    <row r="87" spans="1:8" s="5" customFormat="1" ht="14.25" customHeight="1">
      <c r="A87" s="95"/>
      <c r="B87" s="80" t="s">
        <v>40</v>
      </c>
      <c r="C87" s="81">
        <f t="shared" si="3"/>
        <v>50</v>
      </c>
      <c r="D87" s="81">
        <v>50</v>
      </c>
      <c r="E87" s="81">
        <v>0</v>
      </c>
      <c r="F87" s="21"/>
      <c r="G87" s="4"/>
      <c r="H87" s="24"/>
    </row>
    <row r="88" spans="1:8" s="35" customFormat="1" ht="38.25" customHeight="1">
      <c r="A88" s="86"/>
      <c r="B88" s="87" t="s">
        <v>10</v>
      </c>
      <c r="C88" s="88">
        <f t="shared" si="3"/>
        <v>30906900</v>
      </c>
      <c r="D88" s="88">
        <f>603600+27291400+301800+2228500+481600</f>
        <v>30906900</v>
      </c>
      <c r="E88" s="88">
        <v>0</v>
      </c>
      <c r="F88" s="37"/>
      <c r="G88" s="36"/>
      <c r="H88" s="34"/>
    </row>
    <row r="89" spans="1:8" s="35" customFormat="1" ht="26.25" customHeight="1">
      <c r="A89" s="86"/>
      <c r="B89" s="87" t="s">
        <v>71</v>
      </c>
      <c r="C89" s="88">
        <f t="shared" si="3"/>
        <v>3117100</v>
      </c>
      <c r="D89" s="88">
        <f>1447900+1354000+315200</f>
        <v>3117100</v>
      </c>
      <c r="E89" s="88">
        <v>0</v>
      </c>
      <c r="F89" s="37"/>
      <c r="G89" s="36"/>
      <c r="H89" s="34"/>
    </row>
    <row r="90" spans="1:8" s="35" customFormat="1" ht="26.25" customHeight="1">
      <c r="A90" s="86"/>
      <c r="B90" s="87" t="s">
        <v>72</v>
      </c>
      <c r="C90" s="88">
        <f t="shared" si="3"/>
        <v>1939400</v>
      </c>
      <c r="D90" s="88">
        <v>0</v>
      </c>
      <c r="E90" s="88">
        <v>1939400</v>
      </c>
      <c r="F90" s="32"/>
      <c r="G90" s="33"/>
      <c r="H90" s="34"/>
    </row>
    <row r="91" spans="1:8" s="35" customFormat="1" ht="51" customHeight="1">
      <c r="A91" s="86"/>
      <c r="B91" s="87" t="s">
        <v>90</v>
      </c>
      <c r="C91" s="88">
        <f t="shared" si="3"/>
        <v>252400</v>
      </c>
      <c r="D91" s="88">
        <v>0</v>
      </c>
      <c r="E91" s="88">
        <f>197200+55200</f>
        <v>252400</v>
      </c>
      <c r="F91" s="32"/>
      <c r="G91" s="33"/>
      <c r="H91" s="34"/>
    </row>
    <row r="92" spans="1:8" s="35" customFormat="1" ht="26.25" customHeight="1">
      <c r="A92" s="90"/>
      <c r="B92" s="93" t="s">
        <v>70</v>
      </c>
      <c r="C92" s="88">
        <f t="shared" si="3"/>
        <v>2250</v>
      </c>
      <c r="D92" s="88">
        <v>2250</v>
      </c>
      <c r="E92" s="88">
        <v>0</v>
      </c>
      <c r="F92" s="32"/>
      <c r="G92" s="36"/>
      <c r="H92" s="34"/>
    </row>
    <row r="93" spans="1:8" s="2" customFormat="1" ht="22.5" customHeight="1">
      <c r="A93" s="12">
        <v>853</v>
      </c>
      <c r="B93" s="96" t="s">
        <v>30</v>
      </c>
      <c r="C93" s="97">
        <f t="shared" si="3"/>
        <v>1354709</v>
      </c>
      <c r="D93" s="97">
        <f>SUM(D94:D98)</f>
        <v>0</v>
      </c>
      <c r="E93" s="97">
        <f>SUM(E94:E98)</f>
        <v>1354709</v>
      </c>
      <c r="F93" s="39"/>
      <c r="G93" s="40"/>
      <c r="H93" s="28"/>
    </row>
    <row r="94" spans="1:8" s="5" customFormat="1" ht="13.5" customHeight="1">
      <c r="A94" s="95"/>
      <c r="B94" s="80" t="s">
        <v>73</v>
      </c>
      <c r="C94" s="81">
        <f t="shared" si="3"/>
        <v>62500</v>
      </c>
      <c r="D94" s="81">
        <v>0</v>
      </c>
      <c r="E94" s="81">
        <v>62500</v>
      </c>
      <c r="F94" s="21"/>
      <c r="G94" s="4"/>
      <c r="H94" s="24"/>
    </row>
    <row r="95" spans="1:8" s="5" customFormat="1" ht="14.25" customHeight="1">
      <c r="A95" s="95"/>
      <c r="B95" s="80" t="s">
        <v>5</v>
      </c>
      <c r="C95" s="81">
        <f t="shared" si="3"/>
        <v>100</v>
      </c>
      <c r="D95" s="81">
        <f>SUM(D96:D98)</f>
        <v>0</v>
      </c>
      <c r="E95" s="81">
        <v>100</v>
      </c>
      <c r="F95" s="21"/>
      <c r="G95" s="4"/>
      <c r="H95" s="24"/>
    </row>
    <row r="96" spans="1:8" s="35" customFormat="1" ht="37.5" customHeight="1">
      <c r="A96" s="86"/>
      <c r="B96" s="87" t="s">
        <v>91</v>
      </c>
      <c r="C96" s="88">
        <f t="shared" si="3"/>
        <v>145500</v>
      </c>
      <c r="D96" s="88">
        <v>0</v>
      </c>
      <c r="E96" s="88">
        <v>145500</v>
      </c>
      <c r="F96" s="32"/>
      <c r="G96" s="33"/>
      <c r="H96" s="34"/>
    </row>
    <row r="97" spans="1:8" s="35" customFormat="1" ht="38.25" customHeight="1">
      <c r="A97" s="86"/>
      <c r="B97" s="87" t="s">
        <v>61</v>
      </c>
      <c r="C97" s="88">
        <f t="shared" si="3"/>
        <v>876609</v>
      </c>
      <c r="D97" s="88">
        <v>0</v>
      </c>
      <c r="E97" s="88">
        <f>769609+107000</f>
        <v>876609</v>
      </c>
      <c r="F97" s="32"/>
      <c r="G97" s="36"/>
      <c r="H97" s="34"/>
    </row>
    <row r="98" spans="1:8" s="35" customFormat="1" ht="50.25" customHeight="1">
      <c r="A98" s="86"/>
      <c r="B98" s="87" t="s">
        <v>62</v>
      </c>
      <c r="C98" s="88">
        <f t="shared" si="3"/>
        <v>270000</v>
      </c>
      <c r="D98" s="88">
        <v>0</v>
      </c>
      <c r="E98" s="88">
        <f>320600-50600</f>
        <v>270000</v>
      </c>
      <c r="F98" s="32"/>
      <c r="G98" s="36"/>
      <c r="H98" s="34"/>
    </row>
    <row r="99" spans="1:8" s="5" customFormat="1" ht="15" customHeight="1">
      <c r="A99" s="13">
        <v>854</v>
      </c>
      <c r="B99" s="85" t="s">
        <v>31</v>
      </c>
      <c r="C99" s="98">
        <f aca="true" t="shared" si="4" ref="C99:C114">SUM(D99,E99)</f>
        <v>646880.8</v>
      </c>
      <c r="D99" s="78">
        <f>SUM(D100:D104)</f>
        <v>0</v>
      </c>
      <c r="E99" s="98">
        <f>SUM(E100:E104)</f>
        <v>646880.8</v>
      </c>
      <c r="F99" s="21"/>
      <c r="G99" s="4"/>
      <c r="H99" s="24"/>
    </row>
    <row r="100" spans="1:8" s="5" customFormat="1" ht="12.75" customHeight="1">
      <c r="A100" s="89"/>
      <c r="B100" s="80" t="s">
        <v>39</v>
      </c>
      <c r="C100" s="81">
        <f t="shared" si="4"/>
        <v>10200</v>
      </c>
      <c r="D100" s="81">
        <v>0</v>
      </c>
      <c r="E100" s="81">
        <v>10200</v>
      </c>
      <c r="F100" s="21"/>
      <c r="G100" s="4"/>
      <c r="H100" s="24"/>
    </row>
    <row r="101" spans="1:8" s="5" customFormat="1" ht="13.5" customHeight="1">
      <c r="A101" s="95"/>
      <c r="B101" s="80" t="s">
        <v>5</v>
      </c>
      <c r="C101" s="81">
        <f t="shared" si="4"/>
        <v>1000</v>
      </c>
      <c r="D101" s="81">
        <v>0</v>
      </c>
      <c r="E101" s="81">
        <v>1000</v>
      </c>
      <c r="F101" s="21"/>
      <c r="G101" s="8"/>
      <c r="H101" s="24"/>
    </row>
    <row r="102" spans="1:8" s="35" customFormat="1" ht="50.25" customHeight="1">
      <c r="A102" s="86"/>
      <c r="B102" s="87" t="s">
        <v>90</v>
      </c>
      <c r="C102" s="88">
        <f t="shared" si="4"/>
        <v>330000</v>
      </c>
      <c r="D102" s="88">
        <v>0</v>
      </c>
      <c r="E102" s="88">
        <v>330000</v>
      </c>
      <c r="F102" s="32"/>
      <c r="G102" s="33"/>
      <c r="H102" s="34"/>
    </row>
    <row r="103" spans="1:8" s="35" customFormat="1" ht="63" customHeight="1">
      <c r="A103" s="86"/>
      <c r="B103" s="87" t="s">
        <v>54</v>
      </c>
      <c r="C103" s="99">
        <f t="shared" si="4"/>
        <v>208015.78</v>
      </c>
      <c r="D103" s="88">
        <v>0</v>
      </c>
      <c r="E103" s="99">
        <v>208015.78</v>
      </c>
      <c r="F103" s="32"/>
      <c r="G103" s="33"/>
      <c r="H103" s="34"/>
    </row>
    <row r="104" spans="1:8" s="35" customFormat="1" ht="62.25" customHeight="1">
      <c r="A104" s="86"/>
      <c r="B104" s="87" t="s">
        <v>55</v>
      </c>
      <c r="C104" s="99">
        <f t="shared" si="4"/>
        <v>97665.02</v>
      </c>
      <c r="D104" s="88">
        <v>0</v>
      </c>
      <c r="E104" s="99">
        <v>97665.02</v>
      </c>
      <c r="F104" s="32"/>
      <c r="G104" s="33"/>
      <c r="H104" s="34"/>
    </row>
    <row r="105" spans="1:8" s="51" customFormat="1" ht="24" customHeight="1">
      <c r="A105" s="12">
        <v>900</v>
      </c>
      <c r="B105" s="96" t="s">
        <v>32</v>
      </c>
      <c r="C105" s="97">
        <f t="shared" si="4"/>
        <v>21086846</v>
      </c>
      <c r="D105" s="97">
        <f>SUM(D106:D108,D109:D111)</f>
        <v>21086846</v>
      </c>
      <c r="E105" s="97">
        <f>SUM(E106:E111)</f>
        <v>0</v>
      </c>
      <c r="F105" s="48"/>
      <c r="G105" s="49"/>
      <c r="H105" s="50"/>
    </row>
    <row r="106" spans="1:8" s="5" customFormat="1" ht="13.5" customHeight="1">
      <c r="A106" s="11"/>
      <c r="B106" s="80" t="s">
        <v>63</v>
      </c>
      <c r="C106" s="81">
        <f t="shared" si="4"/>
        <v>32500</v>
      </c>
      <c r="D106" s="81">
        <v>32500</v>
      </c>
      <c r="E106" s="81">
        <v>0</v>
      </c>
      <c r="F106" s="21"/>
      <c r="G106" s="4"/>
      <c r="H106" s="24"/>
    </row>
    <row r="107" spans="1:8" s="5" customFormat="1" ht="27" customHeight="1">
      <c r="A107" s="95"/>
      <c r="B107" s="80" t="s">
        <v>92</v>
      </c>
      <c r="C107" s="81">
        <f t="shared" si="4"/>
        <v>1511281</v>
      </c>
      <c r="D107" s="81">
        <v>1511281</v>
      </c>
      <c r="E107" s="81">
        <v>0</v>
      </c>
      <c r="F107" s="21"/>
      <c r="G107" s="4"/>
      <c r="H107" s="24"/>
    </row>
    <row r="108" spans="1:8" s="5" customFormat="1" ht="14.25" customHeight="1">
      <c r="A108" s="95"/>
      <c r="B108" s="80" t="s">
        <v>5</v>
      </c>
      <c r="C108" s="81">
        <f t="shared" si="4"/>
        <v>8000</v>
      </c>
      <c r="D108" s="81">
        <v>8000</v>
      </c>
      <c r="E108" s="81">
        <v>0</v>
      </c>
      <c r="F108" s="21"/>
      <c r="G108" s="4"/>
      <c r="H108" s="24"/>
    </row>
    <row r="109" spans="1:8" s="35" customFormat="1" ht="49.5" customHeight="1">
      <c r="A109" s="86"/>
      <c r="B109" s="87" t="s">
        <v>77</v>
      </c>
      <c r="C109" s="88">
        <f t="shared" si="4"/>
        <v>3552905</v>
      </c>
      <c r="D109" s="88">
        <v>3552905</v>
      </c>
      <c r="E109" s="88">
        <v>0</v>
      </c>
      <c r="F109" s="37"/>
      <c r="G109" s="36"/>
      <c r="H109" s="34"/>
    </row>
    <row r="110" spans="1:8" s="35" customFormat="1" ht="62.25" customHeight="1">
      <c r="A110" s="86"/>
      <c r="B110" s="87" t="s">
        <v>78</v>
      </c>
      <c r="C110" s="88">
        <f t="shared" si="4"/>
        <v>15822160</v>
      </c>
      <c r="D110" s="88">
        <v>15822160</v>
      </c>
      <c r="E110" s="88">
        <v>0</v>
      </c>
      <c r="F110" s="37"/>
      <c r="G110" s="36"/>
      <c r="H110" s="34"/>
    </row>
    <row r="111" spans="1:8" s="35" customFormat="1" ht="62.25" customHeight="1">
      <c r="A111" s="86"/>
      <c r="B111" s="87" t="s">
        <v>74</v>
      </c>
      <c r="C111" s="88">
        <f t="shared" si="4"/>
        <v>160000</v>
      </c>
      <c r="D111" s="88">
        <v>160000</v>
      </c>
      <c r="E111" s="88">
        <v>0</v>
      </c>
      <c r="F111" s="32"/>
      <c r="G111" s="36"/>
      <c r="H111" s="34"/>
    </row>
    <row r="112" spans="1:8" s="51" customFormat="1" ht="16.5" customHeight="1">
      <c r="A112" s="12">
        <v>926</v>
      </c>
      <c r="B112" s="96" t="s">
        <v>67</v>
      </c>
      <c r="C112" s="97">
        <f>SUM(D112,E112)</f>
        <v>2500</v>
      </c>
      <c r="D112" s="97">
        <f>SUM(D113)</f>
        <v>2500</v>
      </c>
      <c r="E112" s="97">
        <v>0</v>
      </c>
      <c r="F112" s="48"/>
      <c r="G112" s="49"/>
      <c r="H112" s="50"/>
    </row>
    <row r="113" spans="1:8" s="5" customFormat="1" ht="14.25" customHeight="1">
      <c r="A113" s="95"/>
      <c r="B113" s="80" t="s">
        <v>5</v>
      </c>
      <c r="C113" s="81">
        <f>SUM(D113,E113)</f>
        <v>2500</v>
      </c>
      <c r="D113" s="81">
        <v>2500</v>
      </c>
      <c r="E113" s="81">
        <v>0</v>
      </c>
      <c r="F113" s="21"/>
      <c r="G113" s="4"/>
      <c r="H113" s="24"/>
    </row>
    <row r="114" spans="1:8" s="44" customFormat="1" ht="23.25" customHeight="1">
      <c r="A114" s="14"/>
      <c r="B114" s="100" t="s">
        <v>33</v>
      </c>
      <c r="C114" s="101">
        <f t="shared" si="4"/>
        <v>318541777.8</v>
      </c>
      <c r="D114" s="97">
        <f>SUM(D7,D10,D12,D15,D23,D26,D35,D37,D43,D62,D66,D75,D79,D93,D99,D105,D72,D112)</f>
        <v>218958587</v>
      </c>
      <c r="E114" s="101">
        <f>SUM(E7,E10,E12,E15,E23,E26,E35,E37,E43,E62,E66,E75,E79,E93,E99,E105,E72,E112)</f>
        <v>99583190.8</v>
      </c>
      <c r="F114" s="41"/>
      <c r="G114" s="42"/>
      <c r="H114" s="43"/>
    </row>
    <row r="119" spans="1:8" s="30" customFormat="1" ht="15">
      <c r="A119" s="45"/>
      <c r="B119" s="31"/>
      <c r="C119" s="54"/>
      <c r="D119" s="54"/>
      <c r="E119" s="54"/>
      <c r="F119" s="29"/>
      <c r="H119" s="29"/>
    </row>
    <row r="120" spans="2:8" s="55" customFormat="1" ht="25.5" customHeight="1">
      <c r="B120" s="56"/>
      <c r="C120" s="57"/>
      <c r="D120" s="57"/>
      <c r="E120" s="57"/>
      <c r="F120" s="58"/>
      <c r="H120" s="58"/>
    </row>
    <row r="121" spans="2:8" s="59" customFormat="1" ht="12.75" customHeight="1">
      <c r="B121" s="60"/>
      <c r="C121" s="61"/>
      <c r="D121" s="61"/>
      <c r="E121" s="61"/>
      <c r="F121" s="61"/>
      <c r="H121" s="61"/>
    </row>
    <row r="122" spans="2:8" s="62" customFormat="1" ht="11.25" customHeight="1">
      <c r="B122" s="63"/>
      <c r="C122" s="64"/>
      <c r="D122" s="65"/>
      <c r="E122" s="64"/>
      <c r="F122" s="64"/>
      <c r="H122" s="64"/>
    </row>
    <row r="123" spans="2:8" s="55" customFormat="1" ht="12.75">
      <c r="B123" s="56"/>
      <c r="C123" s="58"/>
      <c r="D123" s="58"/>
      <c r="E123" s="58"/>
      <c r="F123" s="58"/>
      <c r="H123" s="58"/>
    </row>
    <row r="124" spans="2:8" s="59" customFormat="1" ht="11.25">
      <c r="B124" s="60"/>
      <c r="C124" s="61"/>
      <c r="D124" s="61"/>
      <c r="E124" s="61"/>
      <c r="F124" s="61"/>
      <c r="H124" s="61"/>
    </row>
    <row r="125" spans="2:8" s="55" customFormat="1" ht="12.75">
      <c r="B125" s="66"/>
      <c r="C125" s="58"/>
      <c r="D125" s="58"/>
      <c r="E125" s="58"/>
      <c r="F125" s="58"/>
      <c r="H125" s="58"/>
    </row>
    <row r="126" spans="2:8" s="59" customFormat="1" ht="11.25">
      <c r="B126" s="67"/>
      <c r="C126" s="61"/>
      <c r="D126" s="61"/>
      <c r="E126" s="61"/>
      <c r="F126" s="61"/>
      <c r="H126" s="61"/>
    </row>
    <row r="127" spans="2:8" s="62" customFormat="1" ht="11.25">
      <c r="B127" s="68"/>
      <c r="C127" s="64"/>
      <c r="D127" s="65"/>
      <c r="E127" s="64"/>
      <c r="F127" s="64"/>
      <c r="H127" s="64"/>
    </row>
    <row r="128" spans="2:8" s="55" customFormat="1" ht="12.75">
      <c r="B128" s="66"/>
      <c r="C128" s="58"/>
      <c r="D128" s="58"/>
      <c r="E128" s="58"/>
      <c r="F128" s="58"/>
      <c r="H128" s="58"/>
    </row>
    <row r="129" spans="2:8" s="59" customFormat="1" ht="11.25">
      <c r="B129" s="67"/>
      <c r="C129" s="61"/>
      <c r="D129" s="61"/>
      <c r="E129" s="61"/>
      <c r="F129" s="61"/>
      <c r="H129" s="61"/>
    </row>
    <row r="130" spans="2:8" s="62" customFormat="1" ht="11.25">
      <c r="B130" s="68"/>
      <c r="C130" s="64"/>
      <c r="D130" s="65"/>
      <c r="E130" s="65"/>
      <c r="F130" s="64"/>
      <c r="H130" s="64"/>
    </row>
    <row r="131" spans="2:8" s="55" customFormat="1" ht="12.75">
      <c r="B131" s="66"/>
      <c r="C131" s="58"/>
      <c r="D131" s="58"/>
      <c r="E131" s="58"/>
      <c r="F131" s="58"/>
      <c r="H131" s="58"/>
    </row>
    <row r="132" spans="2:8" s="59" customFormat="1" ht="11.25" customHeight="1">
      <c r="B132" s="67"/>
      <c r="C132" s="61"/>
      <c r="D132" s="61"/>
      <c r="E132" s="61"/>
      <c r="F132" s="61"/>
      <c r="H132" s="61"/>
    </row>
    <row r="133" spans="2:8" s="62" customFormat="1" ht="11.25">
      <c r="B133" s="68"/>
      <c r="C133" s="64"/>
      <c r="D133" s="64"/>
      <c r="E133" s="64"/>
      <c r="F133" s="64"/>
      <c r="H133" s="64"/>
    </row>
    <row r="134" spans="1:8" s="30" customFormat="1" ht="12.75">
      <c r="A134" s="55"/>
      <c r="B134" s="69"/>
      <c r="C134" s="70"/>
      <c r="D134" s="70"/>
      <c r="E134" s="70"/>
      <c r="F134" s="29"/>
      <c r="H134" s="29"/>
    </row>
    <row r="135" spans="1:8" s="30" customFormat="1" ht="12.75">
      <c r="A135" s="55"/>
      <c r="B135" s="69"/>
      <c r="C135" s="70"/>
      <c r="D135" s="70"/>
      <c r="E135" s="70"/>
      <c r="F135" s="29"/>
      <c r="H135" s="29"/>
    </row>
    <row r="136" spans="2:5" ht="12.75">
      <c r="B136" s="27"/>
      <c r="C136" s="26"/>
      <c r="D136" s="26"/>
      <c r="E136" s="26"/>
    </row>
    <row r="137" spans="3:5" ht="12.75">
      <c r="C137" s="26"/>
      <c r="D137" s="26"/>
      <c r="E137" s="26"/>
    </row>
    <row r="138" spans="3:5" ht="12.75">
      <c r="C138" s="26"/>
      <c r="D138" s="26"/>
      <c r="E138" s="26"/>
    </row>
    <row r="139" spans="3:5" ht="12.75">
      <c r="C139" s="26"/>
      <c r="D139" s="26"/>
      <c r="E139" s="26"/>
    </row>
    <row r="140" spans="3:5" ht="12.75">
      <c r="C140" s="26"/>
      <c r="D140" s="26"/>
      <c r="E140" s="26"/>
    </row>
    <row r="141" spans="3:5" ht="12.75">
      <c r="C141" s="26"/>
      <c r="D141" s="26"/>
      <c r="E141" s="26"/>
    </row>
  </sheetData>
  <mergeCells count="3">
    <mergeCell ref="H41:I41"/>
    <mergeCell ref="B3:D3"/>
    <mergeCell ref="C1:E1"/>
  </mergeCells>
  <printOptions horizontalCentered="1"/>
  <pageMargins left="0.7874015748031497" right="0.5905511811023623" top="0.984251968503937" bottom="0.7874015748031497" header="0.5118110236220472" footer="0.1968503937007874"/>
  <pageSetup firstPageNumber="14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2007-01-05T12:15:24Z</cp:lastPrinted>
  <dcterms:created xsi:type="dcterms:W3CDTF">2004-09-20T09:28:40Z</dcterms:created>
  <dcterms:modified xsi:type="dcterms:W3CDTF">2007-01-09T12:22:51Z</dcterms:modified>
  <cp:category/>
  <cp:version/>
  <cp:contentType/>
  <cp:contentStatus/>
</cp:coreProperties>
</file>