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udżet uchwalony" sheetId="1" r:id="rId1"/>
  </sheets>
  <definedNames>
    <definedName name="_xlnm.Print_Area" localSheetId="0">'budżet uchwalony'!$A$1:$E$119</definedName>
    <definedName name="_xlnm.Print_Titles" localSheetId="0">'budżet uchwalony'!$5:$7</definedName>
  </definedNames>
  <calcPr fullCalcOnLoad="1"/>
</workbook>
</file>

<file path=xl/sharedStrings.xml><?xml version="1.0" encoding="utf-8"?>
<sst xmlns="http://schemas.openxmlformats.org/spreadsheetml/2006/main" count="126" uniqueCount="96">
  <si>
    <t>Treść</t>
  </si>
  <si>
    <t>Miasto</t>
  </si>
  <si>
    <t>Powiat</t>
  </si>
  <si>
    <t>020</t>
  </si>
  <si>
    <t>Leśnictwo</t>
  </si>
  <si>
    <t>wpływy z różnych dochodów /§ 0970/</t>
  </si>
  <si>
    <t>400</t>
  </si>
  <si>
    <t>Wytwarzanie i zaopatrywanie w energię elektryczną, gaz i wodę</t>
  </si>
  <si>
    <t>700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</si>
  <si>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</si>
  <si>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</si>
  <si>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</si>
  <si>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</si>
  <si>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</si>
  <si>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</si>
  <si>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opłaty skarbowej /§ 0410/</t>
  </si>
  <si>
    <t>wpływy z opłaty targowej /§ 0430/</t>
  </si>
  <si>
    <t>Różne rozliczenia</t>
  </si>
  <si>
    <t>Oświata i wychowanie</t>
  </si>
  <si>
    <t>dotacje celowe otrzymane z budżetu państwa na realizację bieżących zadań własnych powiatu /§ 2130/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</si>
  <si>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</si>
  <si>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</si>
  <si>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</si>
  <si>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</si>
  <si>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</si>
  <si>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DOCHODY OGÓŁEM</t>
  </si>
  <si>
    <t>600</t>
  </si>
  <si>
    <t>Transport i łączność</t>
  </si>
  <si>
    <t xml:space="preserve">wpływy z różnych dochodów /§ 0970/ </t>
  </si>
  <si>
    <t xml:space="preserve"> </t>
  </si>
  <si>
    <t>subwencje ogólne z budżetu państwa /§ 2920/</t>
  </si>
  <si>
    <t xml:space="preserve">wpływy z usług /§ 0830/ </t>
  </si>
  <si>
    <t xml:space="preserve"> dochody bieżące</t>
  </si>
  <si>
    <t xml:space="preserve"> dochody majątkowe</t>
  </si>
  <si>
    <t>Dział</t>
  </si>
  <si>
    <t>środki z Funduszu Pracy otrzymane przez powiat z przeznaczeniem na finansowanie kosztów wynagrodzenia i składek na ubezpieczenia społeczne pracowników PUP /§ 2690/</t>
  </si>
  <si>
    <t>podatek od nieruchomości /§ 0310/</t>
  </si>
  <si>
    <t>podatek rolny  /§ 0320/</t>
  </si>
  <si>
    <t>podatek leśny /§ 0330/</t>
  </si>
  <si>
    <t>podatek od środków transportowych /§ 0340/</t>
  </si>
  <si>
    <t>podatek od działalności gospodarczej osób fizycznych, opłacany w formie karty podatkowej /§ 0350/</t>
  </si>
  <si>
    <t>podatek od spadków i darowizn /§ 0360/</t>
  </si>
  <si>
    <t>wpływy z opłat za wydawanie zezwoleń na sprzedaż alkoholu /§ 0480/</t>
  </si>
  <si>
    <t>podatek od czynności cywilnoprawnych /§ 0500/</t>
  </si>
  <si>
    <t xml:space="preserve">dochody z najmu i dzierżawy składników majątkowych Skarbu Państwa, jednostek samorządu terytorialnego lub innych jednostek zaliczanych do sektora finansów publicznych oraz innych umów o podobnym charakterze /§ 0750/  </t>
  </si>
  <si>
    <t>środki na dofinansowanie własnych inwestycji gmin (związków gmin), powiatów (związków powiatów), samorządów województw, pozyskane z innych źródeł /§ 6290/</t>
  </si>
  <si>
    <t>dotacje celowe otrzymane z budżetu państwa na zadania bieżące z zakresu administracji rządowej oraz inne zadania zlecone ustawami realizowane przez powiat /§ 2110/</t>
  </si>
  <si>
    <t>dochody jednostek samorządu terytorialnego związane z realizacją zadań z zakresu administracji rządowej oraz inne zadania zlecona ustawami /§ 2360/</t>
  </si>
  <si>
    <t>dotacje celowe otrzymane z budżetu państwa na zadania bieżące z zakresu administracji rządowej oraz inne zadania zlecone ustawami przez powiat /§ 2110/</t>
  </si>
  <si>
    <t>dotacje celowe otrzymane z budżetu państwa na zadania bieżące realizowane przez powiat na podstawie porozumień z organami administracji rządowej /§ 2120/</t>
  </si>
  <si>
    <t>dochody jednostek samorządu terytorialnego związane z realizacją zadań z zakresu administracji rządowej oraz innych zadań zleconych ustawami /§ 2360/</t>
  </si>
  <si>
    <t>dotacje celowe otrzymane z budżetu państwa na realizację zadań bieżących z zakresu administracji rządowej oraz innych zadań zleconych gminie (związkom gmin) ustawami /§ 2010/</t>
  </si>
  <si>
    <t>udziały we wpływach z podatku dochodowego od osób prawnych /§ 0020/</t>
  </si>
  <si>
    <t>wpływy z innych lokalnych opłat pobieranych przez jednostki samorządu terytorialnego na podstawie odrębnych ustaw /§ 0490/</t>
  </si>
  <si>
    <t>dotacje celowe otrzymane z budżetu państwa na realizację własnych zadań bieżących gmin (związków gmin) /§ 2030/</t>
  </si>
  <si>
    <t>dotacje celowe otrzymane z powiatu na zadania bieżące realizowane na podstawie porozumień (umów) między jednostkami samorządu terytorialnego /§ 2320/</t>
  </si>
  <si>
    <t>dotacje celowe otrzymane z powiatu na zadania bieżące realizowane na podstawie porozumień (umów) między jednostklami samorządu terytorilanego /§ 2320/</t>
  </si>
  <si>
    <t>środki na dofinansowanie własnych inwestycji gmin (związków gmin), powiatów (związków powiatów), samorządów województw, pozyskane z innych żródeł /§ 6298/</t>
  </si>
  <si>
    <t xml:space="preserve">wpływy z opłaty produktowej /§ 0400/ </t>
  </si>
  <si>
    <t>udziały we wpływach z podatku dochodowego od osób fizycznych /§ 0010/</t>
  </si>
  <si>
    <t>odsetki od nieterminowych wpłat z tytułu podatków i opłat /§ 0910/</t>
  </si>
  <si>
    <t>dochody majątkowe</t>
  </si>
  <si>
    <t>wpływy z tytułu pomocy finansowej udzielanej między jednostkami samorządu terytorialnego na dofinansowanie własnych zadań inwestycyjnych i zakupów inwestycyjnych /§ 6300/</t>
  </si>
  <si>
    <t>Kultura fizyczna i sport</t>
  </si>
  <si>
    <t>dotacje rozwojowe oraz środki na finansowanie Wspólnej Polityki Rolnej /§ 2008/</t>
  </si>
  <si>
    <t>/w zł/</t>
  </si>
  <si>
    <t xml:space="preserve">wpływy z różnych opłat /§ 0690/            </t>
  </si>
  <si>
    <t xml:space="preserve">wpływy z różnych dochodów /§ 0970/        </t>
  </si>
  <si>
    <t>Budżet Kalisza,        w tym:</t>
  </si>
  <si>
    <t xml:space="preserve">dochody z najmu i dzierżawy składników majątkowych Skarbu Państwa, jednostek samorządu terytorialnego lub innych jednostek zaliczanych do sektora finansów publicznych oraz innych umów o podobnym charakterze /§ 0750/                              </t>
  </si>
  <si>
    <t xml:space="preserve">wpływy ze sprzedaży wyrobów /§ 0840/                     </t>
  </si>
  <si>
    <t xml:space="preserve">środki na dofinansowanie własnych inwestycji gmin (związków gmin), powiatów (związków powiatów), samorządów województw, pozyskane z innych źródeł /§ 6290/            </t>
  </si>
  <si>
    <t xml:space="preserve">wpływy z różnych opłat /§ 0690/         </t>
  </si>
  <si>
    <t xml:space="preserve">dochody z najmu i dzierżawy składników majątkowych Skarbu Państwa, jednostek samorządu terytorialnego lub innych jednostek zaliczanych do sektora finansów publicznych oraz innych umów o podobnym charakterze /§ 0750/      </t>
  </si>
  <si>
    <t xml:space="preserve">pozostałe odsetki /§ 0920/                   </t>
  </si>
  <si>
    <t xml:space="preserve">wpływy z różnych dochodów /§ 0970/           </t>
  </si>
  <si>
    <t xml:space="preserve">wpływy z opłat za zarząd, użytkowanie i użytkowanie wieczyste nieruchomości /§ 0470/             </t>
  </si>
  <si>
    <t xml:space="preserve">dochody z najmu i dzierżawy składników majątkowych Skarbu Państwa, jednostek samorządu terytorialnego lub innych jednostek zaliczanych do sektora finansów publicznych oraz innych umów o podobnym charakterze /§ 0750/                       </t>
  </si>
  <si>
    <t xml:space="preserve">wpłaty z tytułu odpłatnego nabycia prawa własności oraz prawa użytkowania wieczystego nieruchomości /§ 0770/      </t>
  </si>
  <si>
    <t xml:space="preserve">dochody z najmu i dzierżawy składników majątkowych Skarbu Państwa, jednostek samorządu terytorialnego lub innych jednostek zaliczanych do sektora finansów publicznych oraz innych umów o podobnym charakterze /§ 0750/         </t>
  </si>
  <si>
    <t xml:space="preserve">wpływy z opłaty komunikacyjnej /§ 0420/          </t>
  </si>
  <si>
    <t xml:space="preserve">wpływy z dywidend /§ 0740/                </t>
  </si>
  <si>
    <t xml:space="preserve">pozostałe odsetki /§ 0920/                      </t>
  </si>
  <si>
    <t xml:space="preserve">dochody z najmu i dzierżawy składników majątkowych Skarbu Państwa, jednostek samorządu terytorialnego lub innych jednostek zaliczanych do sektora finansów publicznych oraz innych umów o podobnym charakterze /§ 0750/     </t>
  </si>
  <si>
    <t xml:space="preserve">wpływy z usług /§ 0830/        </t>
  </si>
  <si>
    <t xml:space="preserve">wpływy z różnych opłat /§ 0690/       </t>
  </si>
  <si>
    <t xml:space="preserve">wpływy z usług /§ 0830/          </t>
  </si>
  <si>
    <t xml:space="preserve">wpływy od rodziców z tytułu odpłatności za utrzymanie dzieci (wychowanków) w placówkach opiekuńczo - wychowawczych  /§ 0680/    </t>
  </si>
  <si>
    <t xml:space="preserve">wpływy z różnych dochodów /§ 0970/             </t>
  </si>
  <si>
    <t xml:space="preserve">wpływy z różnych dochodów /§ 0970/                 </t>
  </si>
  <si>
    <t xml:space="preserve">wpływy z tytułu przekształcenia prawa użytkowania wieczystego przysługującego osobom fizycznym w prawo własności /§ 0760/ </t>
  </si>
  <si>
    <t>Plan na 2009 r.</t>
  </si>
  <si>
    <t xml:space="preserve">PLAN DOCHODÓW BUDŻETU KALISZA NA 2009 ROK                                                               </t>
  </si>
  <si>
    <t>Załącznik Nr 1
do uchwały Nr XXX/463/2008                                                                                                                                                                          Rady Miejskiej Kalisza
z dnia 29 grudnia 2008 r.
w sprawie uchwalenia budżetu Kalisza - 
Miasta na prawach powiatu na 2009 rok</t>
  </si>
  <si>
    <t xml:space="preserve">grzywny, mandaty i inne kary pieniężne od osób fizycznych /§ 0570/ </t>
  </si>
  <si>
    <t>rekompensaty utraconych dochodów w podatkach i opłatach lokalnych                                                        /§ 2680/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</si>
</sst>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1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color indexed="14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wrapText="1"/>
    </xf>
    <xf numFmtId="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9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1" fillId="0" borderId="2" xfId="0" applyFont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BreakPreview" zoomScaleNormal="110" zoomScaleSheetLayoutView="100" workbookViewId="0" topLeftCell="A1">
      <selection activeCell="B1" sqref="B1"/>
    </sheetView>
  </sheetViews>
  <sheetFormatPr defaultColWidth="9.00390625" defaultRowHeight="12.75"/>
  <cols>
    <col min="1" max="1" width="5.00390625" style="5" customWidth="1"/>
    <col min="2" max="2" width="42.625" style="53" customWidth="1"/>
    <col min="3" max="3" width="14.875" style="3" customWidth="1"/>
    <col min="4" max="4" width="12.00390625" style="27" customWidth="1"/>
    <col min="5" max="5" width="12.625" style="4" customWidth="1"/>
    <col min="6" max="6" width="16.625" style="4" customWidth="1"/>
    <col min="7" max="7" width="14.00390625" style="0" customWidth="1"/>
  </cols>
  <sheetData>
    <row r="1" spans="3:5" ht="67.5" customHeight="1">
      <c r="C1" s="85" t="s">
        <v>93</v>
      </c>
      <c r="D1" s="86"/>
      <c r="E1" s="86"/>
    </row>
    <row r="2" spans="2:4" ht="9.75" customHeight="1">
      <c r="B2" s="44"/>
      <c r="C2" s="19"/>
      <c r="D2" s="26"/>
    </row>
    <row r="3" spans="1:5" ht="18.75" customHeight="1">
      <c r="A3" s="76" t="s">
        <v>92</v>
      </c>
      <c r="B3" s="76"/>
      <c r="C3" s="76"/>
      <c r="D3" s="76"/>
      <c r="E3" s="77"/>
    </row>
    <row r="4" spans="2:5" ht="11.25" customHeight="1">
      <c r="B4" s="45"/>
      <c r="E4" s="42" t="s">
        <v>65</v>
      </c>
    </row>
    <row r="5" spans="1:5" ht="11.25" customHeight="1">
      <c r="A5" s="78" t="s">
        <v>34</v>
      </c>
      <c r="B5" s="78" t="s">
        <v>0</v>
      </c>
      <c r="C5" s="87" t="s">
        <v>91</v>
      </c>
      <c r="D5" s="88"/>
      <c r="E5" s="89"/>
    </row>
    <row r="6" spans="1:5" ht="35.25" customHeight="1">
      <c r="A6" s="80"/>
      <c r="B6" s="79"/>
      <c r="C6" s="66" t="s">
        <v>68</v>
      </c>
      <c r="D6" s="30" t="s">
        <v>1</v>
      </c>
      <c r="E6" s="30" t="s">
        <v>2</v>
      </c>
    </row>
    <row r="7" spans="1:6" s="5" customFormat="1" ht="9.75" customHeight="1">
      <c r="A7" s="2">
        <v>1</v>
      </c>
      <c r="B7" s="46">
        <v>2</v>
      </c>
      <c r="C7" s="2">
        <v>3</v>
      </c>
      <c r="D7" s="28">
        <v>4</v>
      </c>
      <c r="E7" s="43">
        <v>5</v>
      </c>
      <c r="F7" s="6"/>
    </row>
    <row r="8" spans="1:6" s="1" customFormat="1" ht="12.75">
      <c r="A8" s="31" t="s">
        <v>3</v>
      </c>
      <c r="B8" s="47" t="s">
        <v>4</v>
      </c>
      <c r="C8" s="24">
        <f aca="true" t="shared" si="0" ref="C8:C39">SUM(D8,E8)</f>
        <v>20300</v>
      </c>
      <c r="D8" s="25">
        <f>SUM(D9)</f>
        <v>20300</v>
      </c>
      <c r="E8" s="25">
        <f>SUM(E9)</f>
        <v>0</v>
      </c>
      <c r="F8" s="8"/>
    </row>
    <row r="9" spans="1:6" s="10" customFormat="1" ht="12.75">
      <c r="A9" s="83" t="s">
        <v>32</v>
      </c>
      <c r="B9" s="84"/>
      <c r="C9" s="72">
        <f t="shared" si="0"/>
        <v>20300</v>
      </c>
      <c r="D9" s="61">
        <f>SUM(D10:D11)</f>
        <v>20300</v>
      </c>
      <c r="E9" s="61">
        <f>SUM(E10:E11)</f>
        <v>0</v>
      </c>
      <c r="F9" s="9"/>
    </row>
    <row r="10" spans="1:6" s="1" customFormat="1" ht="39.75" customHeight="1">
      <c r="A10" s="33"/>
      <c r="B10" s="68" t="s">
        <v>69</v>
      </c>
      <c r="C10" s="72">
        <f t="shared" si="0"/>
        <v>300</v>
      </c>
      <c r="D10" s="61">
        <v>300</v>
      </c>
      <c r="E10" s="73">
        <v>0</v>
      </c>
      <c r="F10" s="8"/>
    </row>
    <row r="11" spans="1:6" s="1" customFormat="1" ht="12" customHeight="1">
      <c r="A11" s="34"/>
      <c r="B11" s="69" t="s">
        <v>70</v>
      </c>
      <c r="C11" s="72">
        <f t="shared" si="0"/>
        <v>20000</v>
      </c>
      <c r="D11" s="75">
        <v>20000</v>
      </c>
      <c r="E11" s="73">
        <v>0</v>
      </c>
      <c r="F11" s="8"/>
    </row>
    <row r="12" spans="1:6" s="56" customFormat="1" ht="17.25" customHeight="1">
      <c r="A12" s="35" t="s">
        <v>6</v>
      </c>
      <c r="B12" s="49" t="s">
        <v>7</v>
      </c>
      <c r="C12" s="25">
        <f t="shared" si="0"/>
        <v>200000</v>
      </c>
      <c r="D12" s="67">
        <f>SUM(D13)</f>
        <v>200000</v>
      </c>
      <c r="E12" s="67">
        <f>SUM(E13)</f>
        <v>0</v>
      </c>
      <c r="F12" s="55"/>
    </row>
    <row r="13" spans="1:6" s="56" customFormat="1" ht="12.75" customHeight="1">
      <c r="A13" s="81" t="s">
        <v>33</v>
      </c>
      <c r="B13" s="82"/>
      <c r="C13" s="61">
        <f t="shared" si="0"/>
        <v>200000</v>
      </c>
      <c r="D13" s="75">
        <f>SUM(D14)</f>
        <v>200000</v>
      </c>
      <c r="E13" s="75">
        <f>SUM(E14)</f>
        <v>0</v>
      </c>
      <c r="F13" s="55"/>
    </row>
    <row r="14" spans="1:6" s="56" customFormat="1" ht="29.25" customHeight="1">
      <c r="A14" s="37"/>
      <c r="B14" s="57" t="s">
        <v>71</v>
      </c>
      <c r="C14" s="61">
        <f t="shared" si="0"/>
        <v>200000</v>
      </c>
      <c r="D14" s="61">
        <v>200000</v>
      </c>
      <c r="E14" s="58">
        <v>0</v>
      </c>
      <c r="F14" s="55"/>
    </row>
    <row r="15" spans="1:6" s="21" customFormat="1" ht="13.5" customHeight="1">
      <c r="A15" s="35" t="s">
        <v>26</v>
      </c>
      <c r="B15" s="49" t="s">
        <v>27</v>
      </c>
      <c r="C15" s="25">
        <f t="shared" si="0"/>
        <v>90500</v>
      </c>
      <c r="D15" s="25">
        <f>SUM(D16,)</f>
        <v>70000</v>
      </c>
      <c r="E15" s="25">
        <f>SUM(E16,)</f>
        <v>20500</v>
      </c>
      <c r="F15" s="20"/>
    </row>
    <row r="16" spans="1:6" s="23" customFormat="1" ht="12.75" customHeight="1">
      <c r="A16" s="36" t="s">
        <v>32</v>
      </c>
      <c r="B16" s="50"/>
      <c r="C16" s="61">
        <f t="shared" si="0"/>
        <v>90500</v>
      </c>
      <c r="D16" s="61">
        <f>SUM(D17:D18)</f>
        <v>70000</v>
      </c>
      <c r="E16" s="61">
        <f>SUM(E17:E20)</f>
        <v>20500</v>
      </c>
      <c r="F16" s="22"/>
    </row>
    <row r="17" spans="1:6" s="23" customFormat="1" ht="10.5" customHeight="1">
      <c r="A17" s="59"/>
      <c r="B17" s="70" t="s">
        <v>72</v>
      </c>
      <c r="C17" s="61">
        <f t="shared" si="0"/>
        <v>10000</v>
      </c>
      <c r="D17" s="61">
        <v>10000</v>
      </c>
      <c r="E17" s="58">
        <v>0</v>
      </c>
      <c r="F17" s="22"/>
    </row>
    <row r="18" spans="1:6" s="12" customFormat="1" ht="39.75" customHeight="1">
      <c r="A18" s="38"/>
      <c r="B18" s="68" t="s">
        <v>73</v>
      </c>
      <c r="C18" s="61">
        <f t="shared" si="0"/>
        <v>60000</v>
      </c>
      <c r="D18" s="61">
        <v>60000</v>
      </c>
      <c r="E18" s="58">
        <v>0</v>
      </c>
      <c r="F18" s="11"/>
    </row>
    <row r="19" spans="1:6" s="12" customFormat="1" ht="11.25" customHeight="1">
      <c r="A19" s="38"/>
      <c r="B19" s="68" t="s">
        <v>74</v>
      </c>
      <c r="C19" s="61">
        <f t="shared" si="0"/>
        <v>20000</v>
      </c>
      <c r="D19" s="61">
        <v>0</v>
      </c>
      <c r="E19" s="58">
        <v>20000</v>
      </c>
      <c r="F19" s="11"/>
    </row>
    <row r="20" spans="1:6" s="12" customFormat="1" ht="12.75" customHeight="1">
      <c r="A20" s="38"/>
      <c r="B20" s="68" t="s">
        <v>75</v>
      </c>
      <c r="C20" s="61">
        <f t="shared" si="0"/>
        <v>500</v>
      </c>
      <c r="D20" s="61">
        <v>0</v>
      </c>
      <c r="E20" s="58">
        <v>500</v>
      </c>
      <c r="F20" s="11"/>
    </row>
    <row r="21" spans="1:6" s="12" customFormat="1" ht="13.5" customHeight="1">
      <c r="A21" s="35" t="s">
        <v>8</v>
      </c>
      <c r="B21" s="51" t="s">
        <v>9</v>
      </c>
      <c r="C21" s="25">
        <f t="shared" si="0"/>
        <v>11420050</v>
      </c>
      <c r="D21" s="25">
        <f>SUM(D22,D27)</f>
        <v>10202300</v>
      </c>
      <c r="E21" s="25">
        <f>SUM(E22,E27)</f>
        <v>1217750</v>
      </c>
      <c r="F21" s="11"/>
    </row>
    <row r="22" spans="1:6" s="23" customFormat="1" ht="12.75" customHeight="1">
      <c r="A22" s="81" t="s">
        <v>32</v>
      </c>
      <c r="B22" s="82"/>
      <c r="C22" s="61">
        <f t="shared" si="0"/>
        <v>3629350</v>
      </c>
      <c r="D22" s="61">
        <f>SUM(D23:D24,D25:D26)</f>
        <v>2411600</v>
      </c>
      <c r="E22" s="61">
        <f>SUM(E23:E24,E25:E26)</f>
        <v>1217750</v>
      </c>
      <c r="F22" s="22"/>
    </row>
    <row r="23" spans="1:6" s="12" customFormat="1" ht="19.5" customHeight="1">
      <c r="A23" s="38"/>
      <c r="B23" s="57" t="s">
        <v>76</v>
      </c>
      <c r="C23" s="61">
        <f t="shared" si="0"/>
        <v>824000</v>
      </c>
      <c r="D23" s="61">
        <v>811500</v>
      </c>
      <c r="E23" s="74">
        <v>12500</v>
      </c>
      <c r="F23" s="11"/>
    </row>
    <row r="24" spans="1:6" s="12" customFormat="1" ht="39" customHeight="1">
      <c r="A24" s="38"/>
      <c r="B24" s="68" t="s">
        <v>77</v>
      </c>
      <c r="C24" s="61">
        <f t="shared" si="0"/>
        <v>1600100</v>
      </c>
      <c r="D24" s="61">
        <v>1600100</v>
      </c>
      <c r="E24" s="74">
        <v>0</v>
      </c>
      <c r="F24" s="11"/>
    </row>
    <row r="25" spans="1:6" s="12" customFormat="1" ht="30" customHeight="1">
      <c r="A25" s="39"/>
      <c r="B25" s="57" t="s">
        <v>46</v>
      </c>
      <c r="C25" s="61">
        <f t="shared" si="0"/>
        <v>21000</v>
      </c>
      <c r="D25" s="61">
        <v>0</v>
      </c>
      <c r="E25" s="58">
        <v>21000</v>
      </c>
      <c r="F25" s="11"/>
    </row>
    <row r="26" spans="1:6" s="12" customFormat="1" ht="30" customHeight="1">
      <c r="A26" s="38"/>
      <c r="B26" s="71" t="s">
        <v>47</v>
      </c>
      <c r="C26" s="61">
        <f t="shared" si="0"/>
        <v>1184250</v>
      </c>
      <c r="D26" s="61">
        <v>0</v>
      </c>
      <c r="E26" s="58">
        <v>1184250</v>
      </c>
      <c r="F26" s="11"/>
    </row>
    <row r="27" spans="1:6" s="56" customFormat="1" ht="12.75" customHeight="1">
      <c r="A27" s="81" t="s">
        <v>33</v>
      </c>
      <c r="B27" s="82"/>
      <c r="C27" s="61">
        <f t="shared" si="0"/>
        <v>7790700</v>
      </c>
      <c r="D27" s="61">
        <f>SUM(D28:D29)</f>
        <v>7790700</v>
      </c>
      <c r="E27" s="61">
        <f>SUM(E28:E29)</f>
        <v>0</v>
      </c>
      <c r="F27" s="55"/>
    </row>
    <row r="28" spans="1:6" s="56" customFormat="1" ht="21" customHeight="1">
      <c r="A28" s="38"/>
      <c r="B28" s="57" t="s">
        <v>90</v>
      </c>
      <c r="C28" s="61">
        <f t="shared" si="0"/>
        <v>790700</v>
      </c>
      <c r="D28" s="61">
        <v>790700</v>
      </c>
      <c r="E28" s="58">
        <v>0</v>
      </c>
      <c r="F28" s="55"/>
    </row>
    <row r="29" spans="1:6" s="56" customFormat="1" ht="20.25" customHeight="1">
      <c r="A29" s="38"/>
      <c r="B29" s="57" t="s">
        <v>78</v>
      </c>
      <c r="C29" s="61">
        <f t="shared" si="0"/>
        <v>7000000</v>
      </c>
      <c r="D29" s="61">
        <f>5000000+2000000</f>
        <v>7000000</v>
      </c>
      <c r="E29" s="58">
        <v>0</v>
      </c>
      <c r="F29" s="55"/>
    </row>
    <row r="30" spans="1:6" s="63" customFormat="1" ht="13.5" customHeight="1">
      <c r="A30" s="40">
        <v>710</v>
      </c>
      <c r="B30" s="49" t="s">
        <v>10</v>
      </c>
      <c r="C30" s="25">
        <f t="shared" si="0"/>
        <v>517000</v>
      </c>
      <c r="D30" s="25">
        <f>SUM(D31)</f>
        <v>0</v>
      </c>
      <c r="E30" s="25">
        <f>SUM(E31)</f>
        <v>517000</v>
      </c>
      <c r="F30" s="62"/>
    </row>
    <row r="31" spans="1:6" s="23" customFormat="1" ht="12.75" customHeight="1">
      <c r="A31" s="81" t="s">
        <v>32</v>
      </c>
      <c r="B31" s="82"/>
      <c r="C31" s="61">
        <f t="shared" si="0"/>
        <v>517000</v>
      </c>
      <c r="D31" s="61">
        <f>SUM(D32:D32)</f>
        <v>0</v>
      </c>
      <c r="E31" s="61">
        <f>SUM(E32:E32)</f>
        <v>517000</v>
      </c>
      <c r="F31" s="22"/>
    </row>
    <row r="32" spans="1:6" s="12" customFormat="1" ht="29.25" customHeight="1">
      <c r="A32" s="39"/>
      <c r="B32" s="57" t="s">
        <v>48</v>
      </c>
      <c r="C32" s="61">
        <f t="shared" si="0"/>
        <v>517000</v>
      </c>
      <c r="D32" s="61">
        <v>0</v>
      </c>
      <c r="E32" s="74">
        <v>517000</v>
      </c>
      <c r="F32" s="11"/>
    </row>
    <row r="33" spans="1:6" s="12" customFormat="1" ht="13.5" customHeight="1">
      <c r="A33" s="40">
        <v>750</v>
      </c>
      <c r="B33" s="49" t="s">
        <v>11</v>
      </c>
      <c r="C33" s="25">
        <f t="shared" si="0"/>
        <v>996450</v>
      </c>
      <c r="D33" s="25">
        <f>SUM(D34)</f>
        <v>705550</v>
      </c>
      <c r="E33" s="25">
        <f>SUM(E34)</f>
        <v>290900</v>
      </c>
      <c r="F33" s="11"/>
    </row>
    <row r="34" spans="1:6" s="23" customFormat="1" ht="12.75" customHeight="1">
      <c r="A34" s="81" t="s">
        <v>32</v>
      </c>
      <c r="B34" s="82"/>
      <c r="C34" s="61">
        <f t="shared" si="0"/>
        <v>996450</v>
      </c>
      <c r="D34" s="61">
        <f>SUM(D35,D36:D37,D38:D41)</f>
        <v>705550</v>
      </c>
      <c r="E34" s="61">
        <f>SUM(E35,E36:E37,E38:E41)</f>
        <v>290900</v>
      </c>
      <c r="F34" s="22"/>
    </row>
    <row r="35" spans="1:6" s="63" customFormat="1" ht="13.5" customHeight="1">
      <c r="A35" s="64" t="s">
        <v>29</v>
      </c>
      <c r="B35" s="57" t="s">
        <v>66</v>
      </c>
      <c r="C35" s="61">
        <f t="shared" si="0"/>
        <v>9000</v>
      </c>
      <c r="D35" s="61">
        <v>3400</v>
      </c>
      <c r="E35" s="61">
        <v>5600</v>
      </c>
      <c r="F35" s="62"/>
    </row>
    <row r="36" spans="1:6" s="12" customFormat="1" ht="39.75" customHeight="1">
      <c r="A36" s="38"/>
      <c r="B36" s="68" t="s">
        <v>79</v>
      </c>
      <c r="C36" s="61">
        <f t="shared" si="0"/>
        <v>22000</v>
      </c>
      <c r="D36" s="61">
        <v>22000</v>
      </c>
      <c r="E36" s="74">
        <v>0</v>
      </c>
      <c r="F36" s="11"/>
    </row>
    <row r="37" spans="1:6" s="12" customFormat="1" ht="14.25" customHeight="1">
      <c r="A37" s="39"/>
      <c r="B37" s="57" t="s">
        <v>5</v>
      </c>
      <c r="C37" s="61">
        <f t="shared" si="0"/>
        <v>30900</v>
      </c>
      <c r="D37" s="61">
        <v>30900</v>
      </c>
      <c r="E37" s="74">
        <v>0</v>
      </c>
      <c r="F37" s="11"/>
    </row>
    <row r="38" spans="1:6" s="12" customFormat="1" ht="30.75" customHeight="1">
      <c r="A38" s="39"/>
      <c r="B38" s="57" t="s">
        <v>51</v>
      </c>
      <c r="C38" s="61">
        <f t="shared" si="0"/>
        <v>629500</v>
      </c>
      <c r="D38" s="61">
        <v>629500</v>
      </c>
      <c r="E38" s="74">
        <v>0</v>
      </c>
      <c r="F38" s="11"/>
    </row>
    <row r="39" spans="1:6" s="12" customFormat="1" ht="30" customHeight="1">
      <c r="A39" s="39"/>
      <c r="B39" s="57" t="s">
        <v>46</v>
      </c>
      <c r="C39" s="61">
        <f t="shared" si="0"/>
        <v>271300</v>
      </c>
      <c r="D39" s="61">
        <v>0</v>
      </c>
      <c r="E39" s="58">
        <v>271300</v>
      </c>
      <c r="F39" s="11"/>
    </row>
    <row r="40" spans="1:6" s="12" customFormat="1" ht="30" customHeight="1">
      <c r="A40" s="39"/>
      <c r="B40" s="57" t="s">
        <v>49</v>
      </c>
      <c r="C40" s="61">
        <f aca="true" t="shared" si="1" ref="C40:C71">SUM(D40,E40)</f>
        <v>14000</v>
      </c>
      <c r="D40" s="61">
        <v>0</v>
      </c>
      <c r="E40" s="58">
        <v>14000</v>
      </c>
      <c r="F40" s="11"/>
    </row>
    <row r="41" spans="1:6" s="12" customFormat="1" ht="28.5" customHeight="1">
      <c r="A41" s="38"/>
      <c r="B41" s="71" t="s">
        <v>50</v>
      </c>
      <c r="C41" s="61">
        <f t="shared" si="1"/>
        <v>19750</v>
      </c>
      <c r="D41" s="61">
        <v>19750</v>
      </c>
      <c r="E41" s="58">
        <v>0</v>
      </c>
      <c r="F41" s="11"/>
    </row>
    <row r="42" spans="1:6" s="12" customFormat="1" ht="18.75" customHeight="1">
      <c r="A42" s="40">
        <v>751</v>
      </c>
      <c r="B42" s="49" t="s">
        <v>12</v>
      </c>
      <c r="C42" s="25">
        <f t="shared" si="1"/>
        <v>17789</v>
      </c>
      <c r="D42" s="25">
        <f>SUM(D44)</f>
        <v>17789</v>
      </c>
      <c r="E42" s="25">
        <f>SUM(E44)</f>
        <v>0</v>
      </c>
      <c r="F42" s="11"/>
    </row>
    <row r="43" spans="1:6" s="23" customFormat="1" ht="12.75" customHeight="1">
      <c r="A43" s="81" t="s">
        <v>32</v>
      </c>
      <c r="B43" s="82"/>
      <c r="C43" s="61">
        <f t="shared" si="1"/>
        <v>17789</v>
      </c>
      <c r="D43" s="61">
        <f>SUM(D44)</f>
        <v>17789</v>
      </c>
      <c r="E43" s="61">
        <f>SUM(E44)</f>
        <v>0</v>
      </c>
      <c r="F43" s="22"/>
    </row>
    <row r="44" spans="1:6" s="12" customFormat="1" ht="30.75" customHeight="1">
      <c r="A44" s="40"/>
      <c r="B44" s="57" t="s">
        <v>51</v>
      </c>
      <c r="C44" s="61">
        <f t="shared" si="1"/>
        <v>17789</v>
      </c>
      <c r="D44" s="61">
        <v>17789</v>
      </c>
      <c r="E44" s="74">
        <v>0</v>
      </c>
      <c r="F44" s="11"/>
    </row>
    <row r="45" spans="1:6" s="12" customFormat="1" ht="16.5" customHeight="1">
      <c r="A45" s="40">
        <v>754</v>
      </c>
      <c r="B45" s="49" t="s">
        <v>13</v>
      </c>
      <c r="C45" s="25">
        <f t="shared" si="1"/>
        <v>8376025</v>
      </c>
      <c r="D45" s="25">
        <f>SUM(D46,)</f>
        <v>102000</v>
      </c>
      <c r="E45" s="25">
        <f>SUM(E46,)</f>
        <v>8274025</v>
      </c>
      <c r="F45" s="11"/>
    </row>
    <row r="46" spans="1:6" s="23" customFormat="1" ht="12.75" customHeight="1">
      <c r="A46" s="81" t="s">
        <v>32</v>
      </c>
      <c r="B46" s="82"/>
      <c r="C46" s="61">
        <f t="shared" si="1"/>
        <v>8376025</v>
      </c>
      <c r="D46" s="61">
        <f>SUM(D47:D49)</f>
        <v>102000</v>
      </c>
      <c r="E46" s="61">
        <f>SUM(E47:E49)</f>
        <v>8274025</v>
      </c>
      <c r="F46" s="22"/>
    </row>
    <row r="47" spans="1:6" s="12" customFormat="1" ht="11.25" customHeight="1">
      <c r="A47" s="39"/>
      <c r="B47" s="48" t="s">
        <v>94</v>
      </c>
      <c r="C47" s="61">
        <f t="shared" si="1"/>
        <v>102000</v>
      </c>
      <c r="D47" s="61">
        <v>102000</v>
      </c>
      <c r="E47" s="58">
        <v>0</v>
      </c>
      <c r="F47" s="11"/>
    </row>
    <row r="48" spans="1:6" s="12" customFormat="1" ht="30" customHeight="1">
      <c r="A48" s="39"/>
      <c r="B48" s="57" t="s">
        <v>46</v>
      </c>
      <c r="C48" s="61">
        <f t="shared" si="1"/>
        <v>8273000</v>
      </c>
      <c r="D48" s="61">
        <v>0</v>
      </c>
      <c r="E48" s="58">
        <v>8273000</v>
      </c>
      <c r="F48" s="11"/>
    </row>
    <row r="49" spans="1:6" s="12" customFormat="1" ht="28.5" customHeight="1">
      <c r="A49" s="38"/>
      <c r="B49" s="71" t="s">
        <v>50</v>
      </c>
      <c r="C49" s="61">
        <f t="shared" si="1"/>
        <v>1025</v>
      </c>
      <c r="D49" s="61">
        <v>0</v>
      </c>
      <c r="E49" s="58">
        <v>1025</v>
      </c>
      <c r="F49" s="11"/>
    </row>
    <row r="50" spans="1:6" s="12" customFormat="1" ht="28.5" customHeight="1">
      <c r="A50" s="40">
        <v>756</v>
      </c>
      <c r="B50" s="49" t="s">
        <v>14</v>
      </c>
      <c r="C50" s="25">
        <f t="shared" si="1"/>
        <v>164590273</v>
      </c>
      <c r="D50" s="25">
        <f>SUM(D51,)</f>
        <v>142169310</v>
      </c>
      <c r="E50" s="25">
        <f>SUM(E51,)</f>
        <v>22420963</v>
      </c>
      <c r="F50" s="11"/>
    </row>
    <row r="51" spans="1:6" s="23" customFormat="1" ht="12.75" customHeight="1">
      <c r="A51" s="81" t="s">
        <v>32</v>
      </c>
      <c r="B51" s="82"/>
      <c r="C51" s="61">
        <f t="shared" si="1"/>
        <v>164590273</v>
      </c>
      <c r="D51" s="61">
        <f>SUM(D52:D64,D65:D67,D68)</f>
        <v>142169310</v>
      </c>
      <c r="E51" s="61">
        <f>SUM(E52:E64,E65:E68)</f>
        <v>22420963</v>
      </c>
      <c r="F51" s="22"/>
    </row>
    <row r="52" spans="1:6" s="12" customFormat="1" ht="20.25" customHeight="1">
      <c r="A52" s="39"/>
      <c r="B52" s="57" t="s">
        <v>59</v>
      </c>
      <c r="C52" s="61">
        <f t="shared" si="1"/>
        <v>90240885</v>
      </c>
      <c r="D52" s="61">
        <v>70548122</v>
      </c>
      <c r="E52" s="58">
        <v>19692763</v>
      </c>
      <c r="F52" s="11"/>
    </row>
    <row r="53" spans="1:6" s="12" customFormat="1" ht="21" customHeight="1">
      <c r="A53" s="39"/>
      <c r="B53" s="57" t="s">
        <v>52</v>
      </c>
      <c r="C53" s="61">
        <f t="shared" si="1"/>
        <v>6000000</v>
      </c>
      <c r="D53" s="61">
        <v>4900000</v>
      </c>
      <c r="E53" s="58">
        <v>1100000</v>
      </c>
      <c r="F53" s="11"/>
    </row>
    <row r="54" spans="1:6" s="12" customFormat="1" ht="12" customHeight="1">
      <c r="A54" s="39"/>
      <c r="B54" s="57" t="s">
        <v>36</v>
      </c>
      <c r="C54" s="61">
        <f t="shared" si="1"/>
        <v>43000000</v>
      </c>
      <c r="D54" s="61">
        <f>31350000+8800000+2850000</f>
        <v>43000000</v>
      </c>
      <c r="E54" s="58">
        <v>0</v>
      </c>
      <c r="F54" s="11"/>
    </row>
    <row r="55" spans="1:6" s="12" customFormat="1" ht="12" customHeight="1">
      <c r="A55" s="39"/>
      <c r="B55" s="57" t="s">
        <v>37</v>
      </c>
      <c r="C55" s="61">
        <f t="shared" si="1"/>
        <v>285000</v>
      </c>
      <c r="D55" s="61">
        <f>11000+224000+50000</f>
        <v>285000</v>
      </c>
      <c r="E55" s="58">
        <v>0</v>
      </c>
      <c r="F55" s="11"/>
    </row>
    <row r="56" spans="1:6" s="12" customFormat="1" ht="12" customHeight="1">
      <c r="A56" s="39"/>
      <c r="B56" s="57" t="s">
        <v>38</v>
      </c>
      <c r="C56" s="61">
        <f t="shared" si="1"/>
        <v>2900</v>
      </c>
      <c r="D56" s="61">
        <f>2300+600</f>
        <v>2900</v>
      </c>
      <c r="E56" s="58">
        <v>0</v>
      </c>
      <c r="F56" s="11"/>
    </row>
    <row r="57" spans="1:6" s="12" customFormat="1" ht="11.25" customHeight="1">
      <c r="A57" s="39"/>
      <c r="B57" s="57" t="s">
        <v>39</v>
      </c>
      <c r="C57" s="61">
        <f t="shared" si="1"/>
        <v>3500000</v>
      </c>
      <c r="D57" s="61">
        <f>1850000+1150000+500000</f>
        <v>3500000</v>
      </c>
      <c r="E57" s="58">
        <v>0</v>
      </c>
      <c r="F57" s="11"/>
    </row>
    <row r="58" spans="1:6" s="12" customFormat="1" ht="20.25" customHeight="1">
      <c r="A58" s="37"/>
      <c r="B58" s="57" t="s">
        <v>40</v>
      </c>
      <c r="C58" s="61">
        <f t="shared" si="1"/>
        <v>200000</v>
      </c>
      <c r="D58" s="61">
        <v>200000</v>
      </c>
      <c r="E58" s="58">
        <v>0</v>
      </c>
      <c r="F58" s="11"/>
    </row>
    <row r="59" spans="1:6" s="12" customFormat="1" ht="12" customHeight="1">
      <c r="A59" s="37"/>
      <c r="B59" s="57" t="s">
        <v>41</v>
      </c>
      <c r="C59" s="61">
        <f t="shared" si="1"/>
        <v>800000</v>
      </c>
      <c r="D59" s="61">
        <f>400000+400000</f>
        <v>800000</v>
      </c>
      <c r="E59" s="58">
        <v>0</v>
      </c>
      <c r="F59" s="11"/>
    </row>
    <row r="60" spans="1:6" s="12" customFormat="1" ht="12" customHeight="1">
      <c r="A60" s="37"/>
      <c r="B60" s="57" t="s">
        <v>15</v>
      </c>
      <c r="C60" s="61">
        <f t="shared" si="1"/>
        <v>3000000</v>
      </c>
      <c r="D60" s="61">
        <v>3000000</v>
      </c>
      <c r="E60" s="58">
        <v>0</v>
      </c>
      <c r="F60" s="11"/>
    </row>
    <row r="61" spans="1:6" s="12" customFormat="1" ht="11.25" customHeight="1">
      <c r="A61" s="39"/>
      <c r="B61" s="57" t="s">
        <v>80</v>
      </c>
      <c r="C61" s="61">
        <f t="shared" si="1"/>
        <v>1578200</v>
      </c>
      <c r="D61" s="61">
        <v>0</v>
      </c>
      <c r="E61" s="58">
        <v>1578200</v>
      </c>
      <c r="F61" s="11"/>
    </row>
    <row r="62" spans="1:6" s="12" customFormat="1" ht="12" customHeight="1">
      <c r="A62" s="37"/>
      <c r="B62" s="57" t="s">
        <v>16</v>
      </c>
      <c r="C62" s="61">
        <f t="shared" si="1"/>
        <v>3550000</v>
      </c>
      <c r="D62" s="61">
        <v>3550000</v>
      </c>
      <c r="E62" s="58">
        <v>0</v>
      </c>
      <c r="F62" s="11"/>
    </row>
    <row r="63" spans="1:6" s="12" customFormat="1" ht="11.25" customHeight="1">
      <c r="A63" s="39"/>
      <c r="B63" s="57" t="s">
        <v>42</v>
      </c>
      <c r="C63" s="61">
        <f t="shared" si="1"/>
        <v>1670000</v>
      </c>
      <c r="D63" s="61">
        <f>1600000+70000</f>
        <v>1670000</v>
      </c>
      <c r="E63" s="58">
        <v>0</v>
      </c>
      <c r="F63" s="11"/>
    </row>
    <row r="64" spans="1:6" s="12" customFormat="1" ht="22.5" customHeight="1">
      <c r="A64" s="39"/>
      <c r="B64" s="57" t="s">
        <v>53</v>
      </c>
      <c r="C64" s="61">
        <f t="shared" si="1"/>
        <v>3595000</v>
      </c>
      <c r="D64" s="61">
        <v>3545000</v>
      </c>
      <c r="E64" s="58">
        <v>50000</v>
      </c>
      <c r="F64" s="11"/>
    </row>
    <row r="65" spans="1:6" s="63" customFormat="1" ht="14.25" customHeight="1">
      <c r="A65" s="60"/>
      <c r="B65" s="57" t="s">
        <v>43</v>
      </c>
      <c r="C65" s="61">
        <f t="shared" si="1"/>
        <v>6200000</v>
      </c>
      <c r="D65" s="61">
        <f>200000+5000000+1000000</f>
        <v>6200000</v>
      </c>
      <c r="E65" s="58">
        <v>0</v>
      </c>
      <c r="F65" s="62"/>
    </row>
    <row r="66" spans="1:6" s="12" customFormat="1" ht="12.75" customHeight="1">
      <c r="A66" s="37"/>
      <c r="B66" s="57" t="s">
        <v>81</v>
      </c>
      <c r="C66" s="61">
        <f t="shared" si="1"/>
        <v>223000</v>
      </c>
      <c r="D66" s="61">
        <v>223000</v>
      </c>
      <c r="E66" s="58">
        <v>0</v>
      </c>
      <c r="F66" s="11"/>
    </row>
    <row r="67" spans="1:6" s="12" customFormat="1" ht="13.5" customHeight="1">
      <c r="A67" s="37"/>
      <c r="B67" s="57" t="s">
        <v>60</v>
      </c>
      <c r="C67" s="61">
        <f t="shared" si="1"/>
        <v>531500</v>
      </c>
      <c r="D67" s="61">
        <v>531500</v>
      </c>
      <c r="E67" s="58">
        <v>0</v>
      </c>
      <c r="F67" s="11"/>
    </row>
    <row r="68" spans="1:6" s="12" customFormat="1" ht="21" customHeight="1">
      <c r="A68" s="39"/>
      <c r="B68" s="57" t="s">
        <v>95</v>
      </c>
      <c r="C68" s="61">
        <f t="shared" si="1"/>
        <v>213788</v>
      </c>
      <c r="D68" s="61">
        <v>213788</v>
      </c>
      <c r="E68" s="58">
        <v>0</v>
      </c>
      <c r="F68" s="11"/>
    </row>
    <row r="69" spans="1:6" s="12" customFormat="1" ht="13.5" customHeight="1">
      <c r="A69" s="40">
        <v>758</v>
      </c>
      <c r="B69" s="49" t="s">
        <v>17</v>
      </c>
      <c r="C69" s="25">
        <f t="shared" si="1"/>
        <v>122481830</v>
      </c>
      <c r="D69" s="25">
        <f>SUM(D70)</f>
        <v>47702908</v>
      </c>
      <c r="E69" s="25">
        <f>SUM(E70)</f>
        <v>74778922</v>
      </c>
      <c r="F69" s="11"/>
    </row>
    <row r="70" spans="1:6" s="23" customFormat="1" ht="12.75" customHeight="1">
      <c r="A70" s="81" t="s">
        <v>32</v>
      </c>
      <c r="B70" s="82"/>
      <c r="C70" s="61">
        <f t="shared" si="1"/>
        <v>122481830</v>
      </c>
      <c r="D70" s="61">
        <f>SUM(D71:D72)</f>
        <v>47702908</v>
      </c>
      <c r="E70" s="61">
        <f>SUM(E71:E72)</f>
        <v>74778922</v>
      </c>
      <c r="F70" s="22"/>
    </row>
    <row r="71" spans="1:6" s="12" customFormat="1" ht="12.75" customHeight="1">
      <c r="A71" s="37"/>
      <c r="B71" s="57" t="s">
        <v>82</v>
      </c>
      <c r="C71" s="61">
        <f t="shared" si="1"/>
        <v>2500000</v>
      </c>
      <c r="D71" s="61">
        <v>2500000</v>
      </c>
      <c r="E71" s="58">
        <v>0</v>
      </c>
      <c r="F71" s="11"/>
    </row>
    <row r="72" spans="1:6" s="12" customFormat="1" ht="13.5" customHeight="1">
      <c r="A72" s="37"/>
      <c r="B72" s="57" t="s">
        <v>30</v>
      </c>
      <c r="C72" s="61">
        <f aca="true" t="shared" si="2" ref="C72:C103">SUM(D72,E72)</f>
        <v>119981830</v>
      </c>
      <c r="D72" s="61">
        <v>45202908</v>
      </c>
      <c r="E72" s="58">
        <v>74778922</v>
      </c>
      <c r="F72" s="11"/>
    </row>
    <row r="73" spans="1:6" s="12" customFormat="1" ht="13.5" customHeight="1">
      <c r="A73" s="40">
        <v>801</v>
      </c>
      <c r="B73" s="49" t="s">
        <v>18</v>
      </c>
      <c r="C73" s="25">
        <f t="shared" si="2"/>
        <v>892767</v>
      </c>
      <c r="D73" s="25">
        <f>SUM(D74,)</f>
        <v>427017</v>
      </c>
      <c r="E73" s="25">
        <f>SUM(E74,)</f>
        <v>465750</v>
      </c>
      <c r="F73" s="11"/>
    </row>
    <row r="74" spans="1:6" s="23" customFormat="1" ht="12.75" customHeight="1">
      <c r="A74" s="81" t="s">
        <v>32</v>
      </c>
      <c r="B74" s="82"/>
      <c r="C74" s="61">
        <f t="shared" si="2"/>
        <v>892767</v>
      </c>
      <c r="D74" s="61">
        <f>SUM(D75:D79)</f>
        <v>427017</v>
      </c>
      <c r="E74" s="61">
        <f>SUM(E75:E78,E79:E79)</f>
        <v>465750</v>
      </c>
      <c r="F74" s="22"/>
    </row>
    <row r="75" spans="1:6" s="12" customFormat="1" ht="11.25" customHeight="1">
      <c r="A75" s="38"/>
      <c r="B75" s="57" t="s">
        <v>72</v>
      </c>
      <c r="C75" s="61">
        <f t="shared" si="2"/>
        <v>14200</v>
      </c>
      <c r="D75" s="61">
        <v>4250</v>
      </c>
      <c r="E75" s="58">
        <v>9950</v>
      </c>
      <c r="F75" s="11"/>
    </row>
    <row r="76" spans="1:6" s="12" customFormat="1" ht="41.25" customHeight="1">
      <c r="A76" s="38"/>
      <c r="B76" s="68" t="s">
        <v>83</v>
      </c>
      <c r="C76" s="61">
        <f t="shared" si="2"/>
        <v>39460</v>
      </c>
      <c r="D76" s="61">
        <v>16860</v>
      </c>
      <c r="E76" s="58">
        <f>22600</f>
        <v>22600</v>
      </c>
      <c r="F76" s="11"/>
    </row>
    <row r="77" spans="1:6" s="12" customFormat="1" ht="11.25" customHeight="1">
      <c r="A77" s="38"/>
      <c r="B77" s="57" t="s">
        <v>84</v>
      </c>
      <c r="C77" s="61">
        <f t="shared" si="2"/>
        <v>420000</v>
      </c>
      <c r="D77" s="61">
        <v>0</v>
      </c>
      <c r="E77" s="58">
        <v>420000</v>
      </c>
      <c r="F77" s="11"/>
    </row>
    <row r="78" spans="1:6" s="12" customFormat="1" ht="11.25" customHeight="1">
      <c r="A78" s="37"/>
      <c r="B78" s="57" t="s">
        <v>75</v>
      </c>
      <c r="C78" s="61">
        <f t="shared" si="2"/>
        <v>28440</v>
      </c>
      <c r="D78" s="61">
        <v>15240</v>
      </c>
      <c r="E78" s="58">
        <f>13200</f>
        <v>13200</v>
      </c>
      <c r="F78" s="11"/>
    </row>
    <row r="79" spans="1:6" s="12" customFormat="1" ht="21" customHeight="1">
      <c r="A79" s="37"/>
      <c r="B79" s="57" t="s">
        <v>54</v>
      </c>
      <c r="C79" s="61">
        <f t="shared" si="2"/>
        <v>390667</v>
      </c>
      <c r="D79" s="61">
        <v>390667</v>
      </c>
      <c r="E79" s="74">
        <v>0</v>
      </c>
      <c r="F79" s="11"/>
    </row>
    <row r="80" spans="1:6" s="12" customFormat="1" ht="13.5" customHeight="1">
      <c r="A80" s="40">
        <v>851</v>
      </c>
      <c r="B80" s="49" t="s">
        <v>20</v>
      </c>
      <c r="C80" s="25">
        <f t="shared" si="2"/>
        <v>1574312</v>
      </c>
      <c r="D80" s="25">
        <f>SUM(D81,)</f>
        <v>201400</v>
      </c>
      <c r="E80" s="25">
        <f>SUM(E81,)</f>
        <v>1372912</v>
      </c>
      <c r="F80" s="11"/>
    </row>
    <row r="81" spans="1:6" s="23" customFormat="1" ht="12.75" customHeight="1">
      <c r="A81" s="81" t="s">
        <v>32</v>
      </c>
      <c r="B81" s="82"/>
      <c r="C81" s="61">
        <f t="shared" si="2"/>
        <v>1574312</v>
      </c>
      <c r="D81" s="61">
        <f>SUM(D82:D84)</f>
        <v>201400</v>
      </c>
      <c r="E81" s="61">
        <f>SUM(E82:E84)</f>
        <v>1372912</v>
      </c>
      <c r="F81" s="22"/>
    </row>
    <row r="82" spans="1:6" s="12" customFormat="1" ht="13.5" customHeight="1">
      <c r="A82" s="38"/>
      <c r="B82" s="57" t="s">
        <v>85</v>
      </c>
      <c r="C82" s="61">
        <f t="shared" si="2"/>
        <v>4000</v>
      </c>
      <c r="D82" s="61">
        <v>4000</v>
      </c>
      <c r="E82" s="58">
        <v>0</v>
      </c>
      <c r="F82" s="11"/>
    </row>
    <row r="83" spans="1:6" s="12" customFormat="1" ht="11.25" customHeight="1">
      <c r="A83" s="37"/>
      <c r="B83" s="57" t="s">
        <v>86</v>
      </c>
      <c r="C83" s="61">
        <f t="shared" si="2"/>
        <v>197400</v>
      </c>
      <c r="D83" s="61">
        <v>197400</v>
      </c>
      <c r="E83" s="58">
        <v>0</v>
      </c>
      <c r="F83" s="11"/>
    </row>
    <row r="84" spans="1:6" s="12" customFormat="1" ht="30.75" customHeight="1">
      <c r="A84" s="37"/>
      <c r="B84" s="57" t="s">
        <v>46</v>
      </c>
      <c r="C84" s="61">
        <f t="shared" si="2"/>
        <v>1372912</v>
      </c>
      <c r="D84" s="61">
        <v>0</v>
      </c>
      <c r="E84" s="58">
        <v>1372912</v>
      </c>
      <c r="F84" s="11"/>
    </row>
    <row r="85" spans="1:6" s="21" customFormat="1" ht="13.5" customHeight="1">
      <c r="A85" s="40">
        <v>852</v>
      </c>
      <c r="B85" s="49" t="s">
        <v>21</v>
      </c>
      <c r="C85" s="25">
        <f t="shared" si="2"/>
        <v>35309540</v>
      </c>
      <c r="D85" s="25">
        <f>SUM(D86,)</f>
        <v>30554590</v>
      </c>
      <c r="E85" s="25">
        <f>SUM(E86,)</f>
        <v>4754950</v>
      </c>
      <c r="F85" s="20"/>
    </row>
    <row r="86" spans="1:6" s="23" customFormat="1" ht="12.75" customHeight="1">
      <c r="A86" s="81" t="s">
        <v>32</v>
      </c>
      <c r="B86" s="82"/>
      <c r="C86" s="61">
        <f t="shared" si="2"/>
        <v>35309540</v>
      </c>
      <c r="D86" s="61">
        <f>SUM(D87:D88,D89,D90,D91:D95)</f>
        <v>30554590</v>
      </c>
      <c r="E86" s="61">
        <f>SUM(E87:E88,E89,E90,E91:E95)</f>
        <v>4754950</v>
      </c>
      <c r="F86" s="22"/>
    </row>
    <row r="87" spans="1:6" s="12" customFormat="1" ht="19.5" customHeight="1">
      <c r="A87" s="39"/>
      <c r="B87" s="57" t="s">
        <v>87</v>
      </c>
      <c r="C87" s="61">
        <f t="shared" si="2"/>
        <v>9800</v>
      </c>
      <c r="D87" s="61">
        <v>0</v>
      </c>
      <c r="E87" s="58">
        <v>9800</v>
      </c>
      <c r="F87" s="11"/>
    </row>
    <row r="88" spans="1:6" s="12" customFormat="1" ht="41.25" customHeight="1">
      <c r="A88" s="37"/>
      <c r="B88" s="68" t="s">
        <v>44</v>
      </c>
      <c r="C88" s="61">
        <f t="shared" si="2"/>
        <v>11100</v>
      </c>
      <c r="D88" s="61">
        <v>11100</v>
      </c>
      <c r="E88" s="74">
        <v>0</v>
      </c>
      <c r="F88" s="11"/>
    </row>
    <row r="89" spans="1:6" s="12" customFormat="1" ht="11.25" customHeight="1">
      <c r="A89" s="37"/>
      <c r="B89" s="57" t="s">
        <v>31</v>
      </c>
      <c r="C89" s="61">
        <f t="shared" si="2"/>
        <v>3406700</v>
      </c>
      <c r="D89" s="61">
        <v>542300</v>
      </c>
      <c r="E89" s="58">
        <v>2864400</v>
      </c>
      <c r="F89" s="11"/>
    </row>
    <row r="90" spans="1:6" s="63" customFormat="1" ht="15" customHeight="1">
      <c r="A90" s="60"/>
      <c r="B90" s="57" t="s">
        <v>67</v>
      </c>
      <c r="C90" s="61">
        <f t="shared" si="2"/>
        <v>350</v>
      </c>
      <c r="D90" s="61">
        <v>200</v>
      </c>
      <c r="E90" s="58">
        <v>150</v>
      </c>
      <c r="F90" s="62"/>
    </row>
    <row r="91" spans="1:6" s="12" customFormat="1" ht="30.75" customHeight="1">
      <c r="A91" s="37"/>
      <c r="B91" s="57" t="s">
        <v>51</v>
      </c>
      <c r="C91" s="61">
        <f t="shared" si="2"/>
        <v>25595600</v>
      </c>
      <c r="D91" s="61">
        <v>25595600</v>
      </c>
      <c r="E91" s="74">
        <v>0</v>
      </c>
      <c r="F91" s="11"/>
    </row>
    <row r="92" spans="1:6" s="12" customFormat="1" ht="20.25" customHeight="1">
      <c r="A92" s="37"/>
      <c r="B92" s="57" t="s">
        <v>54</v>
      </c>
      <c r="C92" s="61">
        <f t="shared" si="2"/>
        <v>4335000</v>
      </c>
      <c r="D92" s="61">
        <v>4335000</v>
      </c>
      <c r="E92" s="74">
        <v>0</v>
      </c>
      <c r="F92" s="11"/>
    </row>
    <row r="93" spans="1:6" s="12" customFormat="1" ht="20.25" customHeight="1">
      <c r="A93" s="37"/>
      <c r="B93" s="57" t="s">
        <v>19</v>
      </c>
      <c r="C93" s="61">
        <f t="shared" si="2"/>
        <v>1512000</v>
      </c>
      <c r="D93" s="61">
        <v>0</v>
      </c>
      <c r="E93" s="58">
        <v>1512000</v>
      </c>
      <c r="F93" s="11"/>
    </row>
    <row r="94" spans="1:6" s="12" customFormat="1" ht="29.25" customHeight="1">
      <c r="A94" s="37"/>
      <c r="B94" s="57" t="s">
        <v>55</v>
      </c>
      <c r="C94" s="61">
        <f t="shared" si="2"/>
        <v>368600</v>
      </c>
      <c r="D94" s="61">
        <v>0</v>
      </c>
      <c r="E94" s="58">
        <f>151300+217300</f>
        <v>368600</v>
      </c>
      <c r="F94" s="11"/>
    </row>
    <row r="95" spans="1:6" s="12" customFormat="1" ht="28.5" customHeight="1">
      <c r="A95" s="38"/>
      <c r="B95" s="71" t="s">
        <v>50</v>
      </c>
      <c r="C95" s="61">
        <f t="shared" si="2"/>
        <v>70390</v>
      </c>
      <c r="D95" s="61">
        <f>3390+67000</f>
        <v>70390</v>
      </c>
      <c r="E95" s="58">
        <v>0</v>
      </c>
      <c r="F95" s="11"/>
    </row>
    <row r="96" spans="1:6" s="12" customFormat="1" ht="16.5" customHeight="1">
      <c r="A96" s="40">
        <v>853</v>
      </c>
      <c r="B96" s="49" t="s">
        <v>22</v>
      </c>
      <c r="C96" s="25">
        <f t="shared" si="2"/>
        <v>1989980</v>
      </c>
      <c r="D96" s="25">
        <f>SUM(D97)</f>
        <v>300</v>
      </c>
      <c r="E96" s="25">
        <f>SUM(E97)</f>
        <v>1989680</v>
      </c>
      <c r="F96" s="11"/>
    </row>
    <row r="97" spans="1:6" s="23" customFormat="1" ht="12.75" customHeight="1">
      <c r="A97" s="81" t="s">
        <v>32</v>
      </c>
      <c r="B97" s="82"/>
      <c r="C97" s="61">
        <f t="shared" si="2"/>
        <v>1989980</v>
      </c>
      <c r="D97" s="61">
        <f>SUM(D98,D100:D102)</f>
        <v>300</v>
      </c>
      <c r="E97" s="61">
        <f>SUM(E98,E100,E102,E99,E101)</f>
        <v>1989680</v>
      </c>
      <c r="F97" s="22"/>
    </row>
    <row r="98" spans="1:6" s="12" customFormat="1" ht="12" customHeight="1">
      <c r="A98" s="37"/>
      <c r="B98" s="57" t="s">
        <v>28</v>
      </c>
      <c r="C98" s="61">
        <f t="shared" si="2"/>
        <v>74610</v>
      </c>
      <c r="D98" s="61">
        <v>300</v>
      </c>
      <c r="E98" s="58">
        <v>74310</v>
      </c>
      <c r="F98" s="11"/>
    </row>
    <row r="99" spans="1:6" s="12" customFormat="1" ht="21" customHeight="1">
      <c r="A99" s="37"/>
      <c r="B99" s="57" t="s">
        <v>64</v>
      </c>
      <c r="C99" s="61">
        <f t="shared" si="2"/>
        <v>76500</v>
      </c>
      <c r="D99" s="61">
        <v>0</v>
      </c>
      <c r="E99" s="58">
        <v>76500</v>
      </c>
      <c r="F99" s="11"/>
    </row>
    <row r="100" spans="1:6" s="12" customFormat="1" ht="30" customHeight="1">
      <c r="A100" s="37"/>
      <c r="B100" s="57" t="s">
        <v>46</v>
      </c>
      <c r="C100" s="61">
        <f t="shared" si="2"/>
        <v>208100</v>
      </c>
      <c r="D100" s="61">
        <v>0</v>
      </c>
      <c r="E100" s="58">
        <v>208100</v>
      </c>
      <c r="F100" s="11"/>
    </row>
    <row r="101" spans="1:6" s="12" customFormat="1" ht="30.75" customHeight="1">
      <c r="A101" s="37"/>
      <c r="B101" s="57" t="s">
        <v>56</v>
      </c>
      <c r="C101" s="61">
        <f t="shared" si="2"/>
        <v>1142470</v>
      </c>
      <c r="D101" s="61">
        <v>0</v>
      </c>
      <c r="E101" s="58">
        <f>1129831-2191+1500+13330</f>
        <v>1142470</v>
      </c>
      <c r="F101" s="11"/>
    </row>
    <row r="102" spans="1:6" s="12" customFormat="1" ht="30" customHeight="1">
      <c r="A102" s="37"/>
      <c r="B102" s="57" t="s">
        <v>35</v>
      </c>
      <c r="C102" s="61">
        <f t="shared" si="2"/>
        <v>488300</v>
      </c>
      <c r="D102" s="61">
        <v>0</v>
      </c>
      <c r="E102" s="58">
        <v>488300</v>
      </c>
      <c r="F102" s="11"/>
    </row>
    <row r="103" spans="1:6" s="12" customFormat="1" ht="14.25" customHeight="1">
      <c r="A103" s="40">
        <v>854</v>
      </c>
      <c r="B103" s="49" t="s">
        <v>23</v>
      </c>
      <c r="C103" s="25">
        <f t="shared" si="2"/>
        <v>536100</v>
      </c>
      <c r="D103" s="25">
        <f>SUM(D104)</f>
        <v>0</v>
      </c>
      <c r="E103" s="25">
        <f>SUM(E104)</f>
        <v>536100</v>
      </c>
      <c r="F103" s="11"/>
    </row>
    <row r="104" spans="1:6" s="23" customFormat="1" ht="12.75" customHeight="1">
      <c r="A104" s="81" t="s">
        <v>32</v>
      </c>
      <c r="B104" s="82"/>
      <c r="C104" s="61">
        <f aca="true" t="shared" si="3" ref="C104:C119">SUM(D104,E104)</f>
        <v>536100</v>
      </c>
      <c r="D104" s="61">
        <f>SUM(D105:D107)</f>
        <v>0</v>
      </c>
      <c r="E104" s="61">
        <f>SUM(E105:E107)</f>
        <v>536100</v>
      </c>
      <c r="F104" s="22"/>
    </row>
    <row r="105" spans="1:6" s="12" customFormat="1" ht="40.5" customHeight="1">
      <c r="A105" s="38"/>
      <c r="B105" s="68" t="s">
        <v>79</v>
      </c>
      <c r="C105" s="61">
        <f t="shared" si="3"/>
        <v>10500</v>
      </c>
      <c r="D105" s="61">
        <v>0</v>
      </c>
      <c r="E105" s="58">
        <v>10500</v>
      </c>
      <c r="F105" s="11"/>
    </row>
    <row r="106" spans="1:6" s="12" customFormat="1" ht="13.5" customHeight="1">
      <c r="A106" s="37"/>
      <c r="B106" s="57" t="s">
        <v>88</v>
      </c>
      <c r="C106" s="61">
        <f t="shared" si="3"/>
        <v>600</v>
      </c>
      <c r="D106" s="61">
        <v>0</v>
      </c>
      <c r="E106" s="58">
        <v>600</v>
      </c>
      <c r="F106" s="11"/>
    </row>
    <row r="107" spans="1:6" s="12" customFormat="1" ht="28.5" customHeight="1">
      <c r="A107" s="37"/>
      <c r="B107" s="57" t="s">
        <v>55</v>
      </c>
      <c r="C107" s="61">
        <f t="shared" si="3"/>
        <v>525000</v>
      </c>
      <c r="D107" s="61">
        <v>0</v>
      </c>
      <c r="E107" s="58">
        <f>470000+55000</f>
        <v>525000</v>
      </c>
      <c r="F107" s="11"/>
    </row>
    <row r="108" spans="1:6" s="12" customFormat="1" ht="17.25" customHeight="1">
      <c r="A108" s="40">
        <v>900</v>
      </c>
      <c r="B108" s="49" t="s">
        <v>24</v>
      </c>
      <c r="C108" s="25">
        <f t="shared" si="3"/>
        <v>8210242</v>
      </c>
      <c r="D108" s="25">
        <f>SUM(D109,D113)</f>
        <v>8210242</v>
      </c>
      <c r="E108" s="25">
        <f>SUM(E109,E113)</f>
        <v>0</v>
      </c>
      <c r="F108" s="11"/>
    </row>
    <row r="109" spans="1:6" s="23" customFormat="1" ht="12.75" customHeight="1">
      <c r="A109" s="81" t="s">
        <v>32</v>
      </c>
      <c r="B109" s="82"/>
      <c r="C109" s="61">
        <f t="shared" si="3"/>
        <v>1755755</v>
      </c>
      <c r="D109" s="61">
        <f>SUM(D110:D112)</f>
        <v>1755755</v>
      </c>
      <c r="E109" s="61">
        <f>SUM(E110:E112)</f>
        <v>0</v>
      </c>
      <c r="F109" s="22"/>
    </row>
    <row r="110" spans="1:6" s="12" customFormat="1" ht="11.25" customHeight="1">
      <c r="A110" s="41"/>
      <c r="B110" s="57" t="s">
        <v>58</v>
      </c>
      <c r="C110" s="61">
        <f t="shared" si="3"/>
        <v>45000</v>
      </c>
      <c r="D110" s="61">
        <v>45000</v>
      </c>
      <c r="E110" s="58">
        <v>0</v>
      </c>
      <c r="F110" s="11"/>
    </row>
    <row r="111" spans="1:6" s="12" customFormat="1" ht="39.75" customHeight="1">
      <c r="A111" s="37"/>
      <c r="B111" s="68" t="s">
        <v>69</v>
      </c>
      <c r="C111" s="61">
        <f t="shared" si="3"/>
        <v>1703755</v>
      </c>
      <c r="D111" s="61">
        <v>1703755</v>
      </c>
      <c r="E111" s="58">
        <v>0</v>
      </c>
      <c r="F111" s="11"/>
    </row>
    <row r="112" spans="1:6" s="12" customFormat="1" ht="11.25" customHeight="1">
      <c r="A112" s="37"/>
      <c r="B112" s="57" t="s">
        <v>89</v>
      </c>
      <c r="C112" s="61">
        <f t="shared" si="3"/>
        <v>7000</v>
      </c>
      <c r="D112" s="61">
        <v>7000</v>
      </c>
      <c r="E112" s="58">
        <v>0</v>
      </c>
      <c r="F112" s="11"/>
    </row>
    <row r="113" spans="1:6" s="56" customFormat="1" ht="12.75" customHeight="1">
      <c r="A113" s="81" t="s">
        <v>33</v>
      </c>
      <c r="B113" s="82"/>
      <c r="C113" s="61">
        <f t="shared" si="3"/>
        <v>6454487</v>
      </c>
      <c r="D113" s="61">
        <f>SUM(D114:D115)</f>
        <v>6454487</v>
      </c>
      <c r="E113" s="61">
        <f>SUM(E114:E115)</f>
        <v>0</v>
      </c>
      <c r="F113" s="55"/>
    </row>
    <row r="114" spans="1:6" s="56" customFormat="1" ht="27" customHeight="1">
      <c r="A114" s="37"/>
      <c r="B114" s="57" t="s">
        <v>57</v>
      </c>
      <c r="C114" s="61">
        <f t="shared" si="3"/>
        <v>6254487</v>
      </c>
      <c r="D114" s="61">
        <v>6254487</v>
      </c>
      <c r="E114" s="74">
        <v>0</v>
      </c>
      <c r="F114" s="55"/>
    </row>
    <row r="115" spans="1:6" s="56" customFormat="1" ht="29.25" customHeight="1">
      <c r="A115" s="37"/>
      <c r="B115" s="57" t="s">
        <v>45</v>
      </c>
      <c r="C115" s="61">
        <f t="shared" si="3"/>
        <v>200000</v>
      </c>
      <c r="D115" s="61">
        <v>200000</v>
      </c>
      <c r="E115" s="58">
        <v>0</v>
      </c>
      <c r="F115" s="55"/>
    </row>
    <row r="116" spans="1:6" s="21" customFormat="1" ht="12.75" customHeight="1">
      <c r="A116" s="40">
        <v>926</v>
      </c>
      <c r="B116" s="49" t="s">
        <v>63</v>
      </c>
      <c r="C116" s="25">
        <f t="shared" si="3"/>
        <v>666000</v>
      </c>
      <c r="D116" s="25">
        <f>SUM(D117)</f>
        <v>666000</v>
      </c>
      <c r="E116" s="25">
        <f>SUM(E117)</f>
        <v>0</v>
      </c>
      <c r="F116" s="20"/>
    </row>
    <row r="117" spans="1:6" s="12" customFormat="1" ht="11.25" customHeight="1">
      <c r="A117" s="90" t="s">
        <v>61</v>
      </c>
      <c r="B117" s="89"/>
      <c r="C117" s="61">
        <f t="shared" si="3"/>
        <v>666000</v>
      </c>
      <c r="D117" s="61">
        <f>SUM(D118)</f>
        <v>666000</v>
      </c>
      <c r="E117" s="61">
        <f>SUM(E118)</f>
        <v>0</v>
      </c>
      <c r="F117" s="11"/>
    </row>
    <row r="118" spans="1:6" s="12" customFormat="1" ht="29.25" customHeight="1">
      <c r="A118" s="37"/>
      <c r="B118" s="57" t="s">
        <v>62</v>
      </c>
      <c r="C118" s="61">
        <f t="shared" si="3"/>
        <v>666000</v>
      </c>
      <c r="D118" s="61">
        <v>666000</v>
      </c>
      <c r="E118" s="58">
        <v>0</v>
      </c>
      <c r="F118" s="11"/>
    </row>
    <row r="119" spans="1:6" s="14" customFormat="1" ht="23.25" customHeight="1">
      <c r="A119" s="32"/>
      <c r="B119" s="52" t="s">
        <v>25</v>
      </c>
      <c r="C119" s="24">
        <f t="shared" si="3"/>
        <v>357889158</v>
      </c>
      <c r="D119" s="25">
        <f>SUM(D8,D12,D15,D21,D30,D33,D42,D45,D50,D69,D73,D80,D85,D96,D103,D108,D116)</f>
        <v>241249706</v>
      </c>
      <c r="E119" s="25">
        <f>SUM(E8,E12,E15,E21,E30,E33,E42,E45,E50,E69,E73,E80,E85,E96,E103,E108,E116)</f>
        <v>116639452</v>
      </c>
      <c r="F119" s="13"/>
    </row>
    <row r="120" spans="5:7" ht="12.75">
      <c r="E120" s="15"/>
      <c r="F120" s="15"/>
      <c r="G120" s="16"/>
    </row>
    <row r="121" spans="5:7" ht="12.75">
      <c r="E121" s="17"/>
      <c r="F121" s="18"/>
      <c r="G121" s="17"/>
    </row>
    <row r="122" spans="3:7" ht="12.75">
      <c r="C122" s="65"/>
      <c r="E122" s="15"/>
      <c r="F122" s="15"/>
      <c r="G122" s="16"/>
    </row>
    <row r="123" spans="2:4" ht="12.75">
      <c r="B123" s="54"/>
      <c r="C123" s="7"/>
      <c r="D123" s="29"/>
    </row>
    <row r="124" spans="2:4" ht="12.75">
      <c r="B124" s="54"/>
      <c r="C124" s="7"/>
      <c r="D124" s="29"/>
    </row>
    <row r="125" spans="2:4" ht="12.75">
      <c r="B125" s="54"/>
      <c r="C125" s="7"/>
      <c r="D125" s="29"/>
    </row>
    <row r="126" spans="3:4" ht="12.75">
      <c r="C126" s="7"/>
      <c r="D126" s="29"/>
    </row>
    <row r="127" spans="3:4" ht="12.75">
      <c r="C127" s="7"/>
      <c r="D127" s="29"/>
    </row>
    <row r="128" spans="3:4" ht="12.75">
      <c r="C128" s="7"/>
      <c r="D128" s="29"/>
    </row>
    <row r="129" spans="3:4" ht="12.75">
      <c r="C129" s="7"/>
      <c r="D129" s="29"/>
    </row>
    <row r="130" spans="3:4" ht="12.75">
      <c r="C130" s="7"/>
      <c r="D130" s="29"/>
    </row>
  </sheetData>
  <mergeCells count="23">
    <mergeCell ref="C1:E1"/>
    <mergeCell ref="C5:E5"/>
    <mergeCell ref="A117:B117"/>
    <mergeCell ref="A113:B113"/>
    <mergeCell ref="A97:B97"/>
    <mergeCell ref="A104:B104"/>
    <mergeCell ref="A109:B109"/>
    <mergeCell ref="A81:B81"/>
    <mergeCell ref="A86:B86"/>
    <mergeCell ref="A51:B51"/>
    <mergeCell ref="A74:B74"/>
    <mergeCell ref="A9:B9"/>
    <mergeCell ref="A13:B13"/>
    <mergeCell ref="A43:B43"/>
    <mergeCell ref="A46:B46"/>
    <mergeCell ref="A22:B22"/>
    <mergeCell ref="A27:B27"/>
    <mergeCell ref="A31:B31"/>
    <mergeCell ref="A34:B34"/>
    <mergeCell ref="A3:E3"/>
    <mergeCell ref="B5:B6"/>
    <mergeCell ref="A5:A6"/>
    <mergeCell ref="A70:B70"/>
  </mergeCells>
  <printOptions horizontalCentered="1"/>
  <pageMargins left="0.7874015748031497" right="0.7874015748031497" top="0.984251968503937" bottom="0.7874015748031497" header="0.5118110236220472" footer="0.5905511811023623"/>
  <pageSetup firstPageNumber="13" useFirstPageNumber="1" horizontalDpi="300" verticalDpi="300" orientation="portrait" paperSize="9" r:id="rId1"/>
  <headerFooter alignWithMargins="0">
    <oddFooter>&amp;R&amp;P</oddFooter>
  </headerFooter>
  <rowBreaks count="2" manualBreakCount="2">
    <brk id="32" max="4" man="1"/>
    <brk id="1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2009-01-07T13:21:06Z</cp:lastPrinted>
  <dcterms:created xsi:type="dcterms:W3CDTF">2004-09-20T09:28:40Z</dcterms:created>
  <dcterms:modified xsi:type="dcterms:W3CDTF">2009-01-09T11:05:48Z</dcterms:modified>
  <cp:category/>
  <cp:version/>
  <cp:contentType/>
  <cp:contentStatus/>
</cp:coreProperties>
</file>